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\Google Drive\Windson\wndsn.com\tm-2\i\"/>
    </mc:Choice>
  </mc:AlternateContent>
  <xr:revisionPtr revIDLastSave="0" documentId="13_ncr:1_{856D9EBC-535E-4050-BE25-C1549F5B5003}" xr6:coauthVersionLast="47" xr6:coauthVersionMax="47" xr10:uidLastSave="{00000000-0000-0000-0000-000000000000}"/>
  <bookViews>
    <workbookView xWindow="-108" yWindow="-108" windowWidth="23256" windowHeight="12576" xr2:uid="{53212D71-4D16-4F7C-8E08-FA52A0D88A47}"/>
  </bookViews>
  <sheets>
    <sheet name="Nav Stars 2020.0" sheetId="1" r:id="rId1"/>
  </sheets>
  <externalReferences>
    <externalReference r:id="rId2"/>
  </externalReferences>
  <definedNames>
    <definedName name="_xlnm._FilterDatabase" localSheetId="0" hidden="1">'Nav Stars 2020.0'!$A$5:$AE$5</definedName>
    <definedName name="_xlnm.Print_Area" localSheetId="0">'Nav Stars 2020.0'!$A$1:$AE$65</definedName>
    <definedName name="HourAngle">'Nav Stars 2020.0'!$AD$2</definedName>
    <definedName name="Latitude">'Nav Stars 2020.0'!$C$2</definedName>
    <definedName name="Lattitude">#REF!</definedName>
    <definedName name="RAD">'[1]Sun rise, set,duration tables A'!$I$1</definedName>
    <definedName name="Sonnendeklination">#REF!</definedName>
    <definedName name="StarAltitude">'Nav Stars 2020.0'!$U$2</definedName>
    <definedName name="StarDeclination">'Nav Stars 2020.0'!$M$6:$M$68</definedName>
    <definedName name="Stars_1" localSheetId="0">'Nav Stars 2020.0'!$A$6:$L$76</definedName>
    <definedName name="Stars_2" localSheetId="0">'Nav Stars 2020.0'!#REF!</definedName>
    <definedName name="Stundenwinkel">#REF!</definedName>
    <definedName name="SunDecAugust">[1]Sonnendeklination!$I$2:$I$32</definedName>
    <definedName name="SunDecDezember">[1]Sonnendeklination!$M$2:$M$32</definedName>
    <definedName name="SunDecJuli">[1]Sonnendeklination!$H$2:$H$32</definedName>
    <definedName name="SunDecJuni">[1]Sonnendeklination!$G$2:$G$32</definedName>
    <definedName name="SunDecNovember">[1]Sonnendeklination!$L$2:$L$32</definedName>
    <definedName name="SunDecOktober">[1]Sonnendeklination!$K$2:$K$32</definedName>
    <definedName name="SunDecSeptember">[1]Sonnendeklination!$J$2:$J$32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1" l="1"/>
  <c r="Z67" i="1" s="1"/>
  <c r="M64" i="1"/>
  <c r="AE64" i="1" s="1"/>
  <c r="G64" i="1"/>
  <c r="M65" i="1"/>
  <c r="Z65" i="1" s="1"/>
  <c r="G65" i="1"/>
  <c r="I65" i="1" s="1"/>
  <c r="M63" i="1"/>
  <c r="AE63" i="1" s="1"/>
  <c r="G63" i="1"/>
  <c r="M62" i="1"/>
  <c r="AC62" i="1" s="1"/>
  <c r="G62" i="1"/>
  <c r="I62" i="1" s="1"/>
  <c r="M61" i="1"/>
  <c r="AB61" i="1" s="1"/>
  <c r="G61" i="1"/>
  <c r="M60" i="1"/>
  <c r="AC60" i="1" s="1"/>
  <c r="G60" i="1"/>
  <c r="I60" i="1" s="1"/>
  <c r="M59" i="1"/>
  <c r="AB59" i="1" s="1"/>
  <c r="G59" i="1"/>
  <c r="M58" i="1"/>
  <c r="N58" i="1" s="1"/>
  <c r="G58" i="1"/>
  <c r="I58" i="1" s="1"/>
  <c r="M57" i="1"/>
  <c r="Z57" i="1" s="1"/>
  <c r="G57" i="1"/>
  <c r="M56" i="1"/>
  <c r="Z56" i="1" s="1"/>
  <c r="G56" i="1"/>
  <c r="I56" i="1" s="1"/>
  <c r="M55" i="1"/>
  <c r="Z55" i="1" s="1"/>
  <c r="G55" i="1"/>
  <c r="M54" i="1"/>
  <c r="AB54" i="1" s="1"/>
  <c r="G54" i="1"/>
  <c r="M53" i="1"/>
  <c r="AB53" i="1" s="1"/>
  <c r="G53" i="1"/>
  <c r="M52" i="1"/>
  <c r="N52" i="1" s="1"/>
  <c r="G52" i="1"/>
  <c r="I52" i="1" s="1"/>
  <c r="M51" i="1"/>
  <c r="Z51" i="1" s="1"/>
  <c r="G51" i="1"/>
  <c r="M50" i="1"/>
  <c r="U50" i="1" s="1"/>
  <c r="G50" i="1"/>
  <c r="I50" i="1" s="1"/>
  <c r="M49" i="1"/>
  <c r="Z49" i="1" s="1"/>
  <c r="G49" i="1"/>
  <c r="M48" i="1"/>
  <c r="Z48" i="1" s="1"/>
  <c r="G48" i="1"/>
  <c r="I48" i="1" s="1"/>
  <c r="M47" i="1"/>
  <c r="AE47" i="1" s="1"/>
  <c r="G47" i="1"/>
  <c r="N46" i="1"/>
  <c r="M46" i="1"/>
  <c r="AE46" i="1" s="1"/>
  <c r="G46" i="1"/>
  <c r="M45" i="1"/>
  <c r="AE45" i="1" s="1"/>
  <c r="G45" i="1"/>
  <c r="M44" i="1"/>
  <c r="Z44" i="1" s="1"/>
  <c r="G44" i="1"/>
  <c r="I44" i="1" s="1"/>
  <c r="M43" i="1"/>
  <c r="Z43" i="1" s="1"/>
  <c r="G43" i="1"/>
  <c r="M42" i="1"/>
  <c r="Z42" i="1" s="1"/>
  <c r="G42" i="1"/>
  <c r="I42" i="1" s="1"/>
  <c r="M41" i="1"/>
  <c r="Z41" i="1" s="1"/>
  <c r="G41" i="1"/>
  <c r="M40" i="1"/>
  <c r="Z40" i="1" s="1"/>
  <c r="G40" i="1"/>
  <c r="I40" i="1" s="1"/>
  <c r="M39" i="1"/>
  <c r="AE39" i="1" s="1"/>
  <c r="G39" i="1"/>
  <c r="I39" i="1" s="1"/>
  <c r="M38" i="1"/>
  <c r="AC38" i="1" s="1"/>
  <c r="G38" i="1"/>
  <c r="M37" i="1"/>
  <c r="AE37" i="1" s="1"/>
  <c r="G37" i="1"/>
  <c r="I37" i="1" s="1"/>
  <c r="M36" i="1"/>
  <c r="U36" i="1" s="1"/>
  <c r="G36" i="1"/>
  <c r="I36" i="1" s="1"/>
  <c r="M35" i="1"/>
  <c r="U35" i="1" s="1"/>
  <c r="V35" i="1" s="1"/>
  <c r="G35" i="1"/>
  <c r="M34" i="1"/>
  <c r="AA34" i="1" s="1"/>
  <c r="G34" i="1"/>
  <c r="I34" i="1" s="1"/>
  <c r="M33" i="1"/>
  <c r="AA33" i="1" s="1"/>
  <c r="G33" i="1"/>
  <c r="I33" i="1" s="1"/>
  <c r="M32" i="1"/>
  <c r="AD32" i="1" s="1"/>
  <c r="G32" i="1"/>
  <c r="I32" i="1" s="1"/>
  <c r="M31" i="1"/>
  <c r="N31" i="1" s="1"/>
  <c r="G31" i="1"/>
  <c r="I31" i="1" s="1"/>
  <c r="M30" i="1"/>
  <c r="AE30" i="1" s="1"/>
  <c r="G30" i="1"/>
  <c r="H30" i="1" s="1"/>
  <c r="M29" i="1"/>
  <c r="N29" i="1" s="1"/>
  <c r="G29" i="1"/>
  <c r="H29" i="1" s="1"/>
  <c r="M28" i="1"/>
  <c r="AE28" i="1" s="1"/>
  <c r="G28" i="1"/>
  <c r="I28" i="1" s="1"/>
  <c r="M27" i="1"/>
  <c r="N27" i="1" s="1"/>
  <c r="Q27" i="1" s="1"/>
  <c r="G27" i="1"/>
  <c r="H27" i="1" s="1"/>
  <c r="M26" i="1"/>
  <c r="AE26" i="1" s="1"/>
  <c r="G26" i="1"/>
  <c r="I26" i="1" s="1"/>
  <c r="M25" i="1"/>
  <c r="N25" i="1" s="1"/>
  <c r="P25" i="1" s="1"/>
  <c r="R25" i="1" s="1"/>
  <c r="G25" i="1"/>
  <c r="I25" i="1" s="1"/>
  <c r="M24" i="1"/>
  <c r="AE24" i="1" s="1"/>
  <c r="G24" i="1"/>
  <c r="I24" i="1" s="1"/>
  <c r="M23" i="1"/>
  <c r="N23" i="1" s="1"/>
  <c r="P23" i="1" s="1"/>
  <c r="R23" i="1" s="1"/>
  <c r="G23" i="1"/>
  <c r="I23" i="1" s="1"/>
  <c r="M22" i="1"/>
  <c r="AE22" i="1" s="1"/>
  <c r="G22" i="1"/>
  <c r="I22" i="1" s="1"/>
  <c r="M21" i="1"/>
  <c r="N21" i="1" s="1"/>
  <c r="G21" i="1"/>
  <c r="I21" i="1" s="1"/>
  <c r="M20" i="1"/>
  <c r="AE20" i="1" s="1"/>
  <c r="G20" i="1"/>
  <c r="H20" i="1" s="1"/>
  <c r="M19" i="1"/>
  <c r="N19" i="1" s="1"/>
  <c r="P19" i="1" s="1"/>
  <c r="R19" i="1" s="1"/>
  <c r="G19" i="1"/>
  <c r="I19" i="1" s="1"/>
  <c r="M18" i="1"/>
  <c r="AE18" i="1" s="1"/>
  <c r="G18" i="1"/>
  <c r="I18" i="1" s="1"/>
  <c r="M17" i="1"/>
  <c r="N17" i="1" s="1"/>
  <c r="G17" i="1"/>
  <c r="I17" i="1" s="1"/>
  <c r="M16" i="1"/>
  <c r="AE16" i="1" s="1"/>
  <c r="G16" i="1"/>
  <c r="I16" i="1" s="1"/>
  <c r="M15" i="1"/>
  <c r="N15" i="1" s="1"/>
  <c r="P15" i="1" s="1"/>
  <c r="G15" i="1"/>
  <c r="H15" i="1" s="1"/>
  <c r="M14" i="1"/>
  <c r="AE14" i="1" s="1"/>
  <c r="G14" i="1"/>
  <c r="H14" i="1" s="1"/>
  <c r="M13" i="1"/>
  <c r="N13" i="1" s="1"/>
  <c r="P13" i="1" s="1"/>
  <c r="G13" i="1"/>
  <c r="H13" i="1" s="1"/>
  <c r="M12" i="1"/>
  <c r="AD12" i="1" s="1"/>
  <c r="G12" i="1"/>
  <c r="H12" i="1" s="1"/>
  <c r="M11" i="1"/>
  <c r="AE11" i="1" s="1"/>
  <c r="G11" i="1"/>
  <c r="H11" i="1" s="1"/>
  <c r="M10" i="1"/>
  <c r="AD10" i="1" s="1"/>
  <c r="G10" i="1"/>
  <c r="H10" i="1" s="1"/>
  <c r="M9" i="1"/>
  <c r="AE9" i="1" s="1"/>
  <c r="G9" i="1"/>
  <c r="I9" i="1" s="1"/>
  <c r="M8" i="1"/>
  <c r="AC8" i="1" s="1"/>
  <c r="G8" i="1"/>
  <c r="H8" i="1" s="1"/>
  <c r="M7" i="1"/>
  <c r="AE7" i="1" s="1"/>
  <c r="G7" i="1"/>
  <c r="I7" i="1" s="1"/>
  <c r="M6" i="1"/>
  <c r="N6" i="1" s="1"/>
  <c r="G6" i="1"/>
  <c r="H6" i="1" s="1"/>
  <c r="AE2" i="1"/>
  <c r="AC27" i="1" l="1"/>
  <c r="AA13" i="1"/>
  <c r="AC15" i="1"/>
  <c r="I27" i="1"/>
  <c r="N28" i="1"/>
  <c r="AA9" i="1"/>
  <c r="U7" i="1"/>
  <c r="W7" i="1" s="1"/>
  <c r="Y7" i="1" s="1"/>
  <c r="AC9" i="1"/>
  <c r="AB7" i="1"/>
  <c r="AC24" i="1"/>
  <c r="U27" i="1"/>
  <c r="W27" i="1" s="1"/>
  <c r="X27" i="1" s="1"/>
  <c r="U15" i="1"/>
  <c r="W15" i="1" s="1"/>
  <c r="X15" i="1" s="1"/>
  <c r="N7" i="1"/>
  <c r="AA27" i="1"/>
  <c r="AB27" i="1"/>
  <c r="U23" i="1"/>
  <c r="W23" i="1" s="1"/>
  <c r="X23" i="1" s="1"/>
  <c r="AC25" i="1"/>
  <c r="AC54" i="1"/>
  <c r="AA38" i="1"/>
  <c r="AB48" i="1"/>
  <c r="AD8" i="1"/>
  <c r="I11" i="1"/>
  <c r="N24" i="1"/>
  <c r="P24" i="1" s="1"/>
  <c r="R24" i="1" s="1"/>
  <c r="AD28" i="1"/>
  <c r="AA46" i="1"/>
  <c r="AA25" i="1"/>
  <c r="AE44" i="1"/>
  <c r="N54" i="1"/>
  <c r="AD22" i="1"/>
  <c r="H50" i="1"/>
  <c r="AB55" i="1"/>
  <c r="AC26" i="1"/>
  <c r="H32" i="1"/>
  <c r="N63" i="1"/>
  <c r="U17" i="1"/>
  <c r="W17" i="1" s="1"/>
  <c r="X17" i="1" s="1"/>
  <c r="AD19" i="1"/>
  <c r="AC21" i="1"/>
  <c r="I30" i="1"/>
  <c r="U56" i="1"/>
  <c r="W56" i="1" s="1"/>
  <c r="AA50" i="1"/>
  <c r="AB17" i="1"/>
  <c r="U39" i="1"/>
  <c r="V39" i="1" s="1"/>
  <c r="I15" i="1"/>
  <c r="AA21" i="1"/>
  <c r="H23" i="1"/>
  <c r="AA8" i="1"/>
  <c r="AC13" i="1"/>
  <c r="AB15" i="1"/>
  <c r="AC17" i="1"/>
  <c r="I20" i="1"/>
  <c r="H22" i="1"/>
  <c r="AB23" i="1"/>
  <c r="U25" i="1"/>
  <c r="W25" i="1" s="1"/>
  <c r="X25" i="1" s="1"/>
  <c r="U28" i="1"/>
  <c r="W28" i="1" s="1"/>
  <c r="Y28" i="1" s="1"/>
  <c r="N30" i="1"/>
  <c r="P30" i="1" s="1"/>
  <c r="R30" i="1" s="1"/>
  <c r="AB39" i="1"/>
  <c r="I14" i="1"/>
  <c r="H18" i="1"/>
  <c r="N20" i="1"/>
  <c r="O20" i="1" s="1"/>
  <c r="U22" i="1"/>
  <c r="W22" i="1" s="1"/>
  <c r="Y22" i="1" s="1"/>
  <c r="H24" i="1"/>
  <c r="H31" i="1"/>
  <c r="H44" i="1"/>
  <c r="AA52" i="1"/>
  <c r="H16" i="1"/>
  <c r="O23" i="1"/>
  <c r="N38" i="1"/>
  <c r="O38" i="1" s="1"/>
  <c r="AA41" i="1"/>
  <c r="AA51" i="1"/>
  <c r="AA65" i="1"/>
  <c r="N9" i="1"/>
  <c r="O9" i="1" s="1"/>
  <c r="N26" i="1"/>
  <c r="P26" i="1" s="1"/>
  <c r="R26" i="1" s="1"/>
  <c r="AD7" i="1"/>
  <c r="U9" i="1"/>
  <c r="W9" i="1" s="1"/>
  <c r="Y9" i="1" s="1"/>
  <c r="U13" i="1"/>
  <c r="W13" i="1" s="1"/>
  <c r="X13" i="1" s="1"/>
  <c r="AC19" i="1"/>
  <c r="U21" i="1"/>
  <c r="W21" i="1" s="1"/>
  <c r="X21" i="1" s="1"/>
  <c r="N22" i="1"/>
  <c r="AB25" i="1"/>
  <c r="U26" i="1"/>
  <c r="W26" i="1" s="1"/>
  <c r="X26" i="1" s="1"/>
  <c r="H36" i="1"/>
  <c r="U38" i="1"/>
  <c r="V38" i="1" s="1"/>
  <c r="H40" i="1"/>
  <c r="AA44" i="1"/>
  <c r="H56" i="1"/>
  <c r="AB65" i="1"/>
  <c r="AB9" i="1"/>
  <c r="AB13" i="1"/>
  <c r="U16" i="1"/>
  <c r="W16" i="1" s="1"/>
  <c r="X16" i="1" s="1"/>
  <c r="AB21" i="1"/>
  <c r="AC22" i="1"/>
  <c r="AA23" i="1"/>
  <c r="U24" i="1"/>
  <c r="W24" i="1" s="1"/>
  <c r="X24" i="1" s="1"/>
  <c r="AD25" i="1"/>
  <c r="H28" i="1"/>
  <c r="I29" i="1"/>
  <c r="AC36" i="1"/>
  <c r="AE38" i="1"/>
  <c r="N40" i="1"/>
  <c r="P40" i="1" s="1"/>
  <c r="R40" i="1" s="1"/>
  <c r="AB42" i="1"/>
  <c r="N47" i="1"/>
  <c r="O47" i="1" s="1"/>
  <c r="U52" i="1"/>
  <c r="W52" i="1" s="1"/>
  <c r="U54" i="1"/>
  <c r="V54" i="1" s="1"/>
  <c r="N56" i="1"/>
  <c r="P56" i="1" s="1"/>
  <c r="R56" i="1" s="1"/>
  <c r="H58" i="1"/>
  <c r="H60" i="1"/>
  <c r="AD9" i="1"/>
  <c r="I12" i="1"/>
  <c r="AD13" i="1"/>
  <c r="U18" i="1"/>
  <c r="W18" i="1" s="1"/>
  <c r="Y18" i="1" s="1"/>
  <c r="AD21" i="1"/>
  <c r="AC23" i="1"/>
  <c r="H26" i="1"/>
  <c r="AA29" i="1"/>
  <c r="AC40" i="1"/>
  <c r="AE50" i="1"/>
  <c r="AB52" i="1"/>
  <c r="AA56" i="1"/>
  <c r="U58" i="1"/>
  <c r="V58" i="1" s="1"/>
  <c r="N60" i="1"/>
  <c r="AE67" i="1"/>
  <c r="AB40" i="1"/>
  <c r="AC18" i="1"/>
  <c r="AB56" i="1"/>
  <c r="AA58" i="1"/>
  <c r="H65" i="1"/>
  <c r="AC56" i="1"/>
  <c r="AB58" i="1"/>
  <c r="Z61" i="1"/>
  <c r="AE12" i="1"/>
  <c r="U65" i="1"/>
  <c r="Z63" i="1"/>
  <c r="Z47" i="1"/>
  <c r="Z39" i="1"/>
  <c r="Z31" i="1"/>
  <c r="Z23" i="1"/>
  <c r="Z15" i="1"/>
  <c r="U19" i="1"/>
  <c r="W19" i="1" s="1"/>
  <c r="X19" i="1" s="1"/>
  <c r="H21" i="1"/>
  <c r="U29" i="1"/>
  <c r="W29" i="1" s="1"/>
  <c r="X29" i="1" s="1"/>
  <c r="U31" i="1"/>
  <c r="W31" i="1" s="1"/>
  <c r="H33" i="1"/>
  <c r="N35" i="1"/>
  <c r="AB36" i="1"/>
  <c r="W39" i="1"/>
  <c r="Y39" i="1" s="1"/>
  <c r="Z62" i="1"/>
  <c r="Z54" i="1"/>
  <c r="Z46" i="1"/>
  <c r="Z38" i="1"/>
  <c r="Z30" i="1"/>
  <c r="Z22" i="1"/>
  <c r="Z14" i="1"/>
  <c r="U6" i="1"/>
  <c r="Z53" i="1"/>
  <c r="Z45" i="1"/>
  <c r="Z37" i="1"/>
  <c r="Z29" i="1"/>
  <c r="Z21" i="1"/>
  <c r="Z13" i="1"/>
  <c r="AD11" i="1"/>
  <c r="I13" i="1"/>
  <c r="AA19" i="1"/>
  <c r="I6" i="1"/>
  <c r="AC7" i="1"/>
  <c r="I10" i="1"/>
  <c r="AA15" i="1"/>
  <c r="N16" i="1"/>
  <c r="P16" i="1" s="1"/>
  <c r="R16" i="1" s="1"/>
  <c r="AA17" i="1"/>
  <c r="N18" i="1"/>
  <c r="P18" i="1" s="1"/>
  <c r="R18" i="1" s="1"/>
  <c r="AB19" i="1"/>
  <c r="U20" i="1"/>
  <c r="W20" i="1" s="1"/>
  <c r="AD23" i="1"/>
  <c r="AD24" i="1"/>
  <c r="AD26" i="1"/>
  <c r="AD27" i="1"/>
  <c r="AB29" i="1"/>
  <c r="U30" i="1"/>
  <c r="W30" i="1" s="1"/>
  <c r="AA31" i="1"/>
  <c r="N32" i="1"/>
  <c r="O32" i="1" s="1"/>
  <c r="AE33" i="1"/>
  <c r="AA35" i="1"/>
  <c r="AE36" i="1"/>
  <c r="AB38" i="1"/>
  <c r="AE43" i="1"/>
  <c r="N45" i="1"/>
  <c r="U46" i="1"/>
  <c r="AB47" i="1"/>
  <c r="AB49" i="1"/>
  <c r="AC52" i="1"/>
  <c r="AA54" i="1"/>
  <c r="AB57" i="1"/>
  <c r="AC58" i="1"/>
  <c r="U60" i="1"/>
  <c r="N62" i="1"/>
  <c r="AB63" i="1"/>
  <c r="AC65" i="1"/>
  <c r="Z6" i="1"/>
  <c r="Z60" i="1"/>
  <c r="Z52" i="1"/>
  <c r="Z36" i="1"/>
  <c r="Z28" i="1"/>
  <c r="Z20" i="1"/>
  <c r="Z12" i="1"/>
  <c r="AC28" i="1"/>
  <c r="AC29" i="1"/>
  <c r="AC30" i="1"/>
  <c r="AB31" i="1"/>
  <c r="AB35" i="1"/>
  <c r="AA60" i="1"/>
  <c r="U62" i="1"/>
  <c r="V62" i="1" s="1"/>
  <c r="Z7" i="1"/>
  <c r="Z59" i="1"/>
  <c r="Z35" i="1"/>
  <c r="Z27" i="1"/>
  <c r="Z19" i="1"/>
  <c r="Z11" i="1"/>
  <c r="AD29" i="1"/>
  <c r="AD30" i="1"/>
  <c r="AC31" i="1"/>
  <c r="U32" i="1"/>
  <c r="W32" i="1" s="1"/>
  <c r="AC35" i="1"/>
  <c r="AB60" i="1"/>
  <c r="AA62" i="1"/>
  <c r="Z58" i="1"/>
  <c r="Z50" i="1"/>
  <c r="Z34" i="1"/>
  <c r="Z26" i="1"/>
  <c r="Z18" i="1"/>
  <c r="Z10" i="1"/>
  <c r="AE10" i="1"/>
  <c r="I8" i="1"/>
  <c r="U12" i="1"/>
  <c r="W12" i="1" s="1"/>
  <c r="Y12" i="1" s="1"/>
  <c r="AD14" i="1"/>
  <c r="AD15" i="1"/>
  <c r="AC16" i="1"/>
  <c r="AD17" i="1"/>
  <c r="AD18" i="1"/>
  <c r="AC20" i="1"/>
  <c r="AD31" i="1"/>
  <c r="AC32" i="1"/>
  <c r="AB34" i="1"/>
  <c r="H42" i="1"/>
  <c r="AB45" i="1"/>
  <c r="AC46" i="1"/>
  <c r="N53" i="1"/>
  <c r="P53" i="1" s="1"/>
  <c r="R53" i="1" s="1"/>
  <c r="N59" i="1"/>
  <c r="O59" i="1" s="1"/>
  <c r="AB62" i="1"/>
  <c r="N64" i="1"/>
  <c r="O64" i="1" s="1"/>
  <c r="Z64" i="1"/>
  <c r="Z33" i="1"/>
  <c r="Z25" i="1"/>
  <c r="Z17" i="1"/>
  <c r="Z9" i="1"/>
  <c r="AD6" i="1"/>
  <c r="Y16" i="1"/>
  <c r="AD16" i="1"/>
  <c r="AD20" i="1"/>
  <c r="AE32" i="1"/>
  <c r="U48" i="1"/>
  <c r="V48" i="1" s="1"/>
  <c r="N65" i="1"/>
  <c r="P65" i="1" s="1"/>
  <c r="R65" i="1" s="1"/>
  <c r="AB64" i="1"/>
  <c r="Z32" i="1"/>
  <c r="Z24" i="1"/>
  <c r="Z16" i="1"/>
  <c r="Z8" i="1"/>
  <c r="W35" i="1"/>
  <c r="Y35" i="1" s="1"/>
  <c r="O17" i="1"/>
  <c r="P17" i="1"/>
  <c r="R17" i="1" s="1"/>
  <c r="O25" i="1"/>
  <c r="V17" i="1"/>
  <c r="Q13" i="1"/>
  <c r="R13" i="1"/>
  <c r="O6" i="1"/>
  <c r="P6" i="1"/>
  <c r="R6" i="1" s="1"/>
  <c r="Q15" i="1"/>
  <c r="R15" i="1"/>
  <c r="AE8" i="1"/>
  <c r="H9" i="1"/>
  <c r="AA10" i="1"/>
  <c r="U11" i="1"/>
  <c r="AA12" i="1"/>
  <c r="U14" i="1"/>
  <c r="H17" i="1"/>
  <c r="O19" i="1"/>
  <c r="V27" i="1"/>
  <c r="Q29" i="1"/>
  <c r="P29" i="1"/>
  <c r="R29" i="1" s="1"/>
  <c r="U34" i="1"/>
  <c r="AD40" i="1"/>
  <c r="AA40" i="1"/>
  <c r="AE40" i="1"/>
  <c r="I43" i="1"/>
  <c r="H43" i="1"/>
  <c r="AD51" i="1"/>
  <c r="AC51" i="1"/>
  <c r="U51" i="1"/>
  <c r="AE51" i="1"/>
  <c r="AB51" i="1"/>
  <c r="N51" i="1"/>
  <c r="AB6" i="1"/>
  <c r="N8" i="1"/>
  <c r="V9" i="1"/>
  <c r="AB10" i="1"/>
  <c r="N12" i="1"/>
  <c r="AB12" i="1"/>
  <c r="V16" i="1"/>
  <c r="Q23" i="1"/>
  <c r="Y27" i="1"/>
  <c r="O29" i="1"/>
  <c r="U37" i="1"/>
  <c r="AA6" i="1"/>
  <c r="AC6" i="1"/>
  <c r="AA7" i="1"/>
  <c r="U10" i="1"/>
  <c r="AC10" i="1"/>
  <c r="AC12" i="1"/>
  <c r="Q18" i="1"/>
  <c r="U40" i="1"/>
  <c r="I57" i="1"/>
  <c r="H57" i="1"/>
  <c r="P31" i="1"/>
  <c r="R31" i="1" s="1"/>
  <c r="AD49" i="1"/>
  <c r="AC49" i="1"/>
  <c r="U49" i="1"/>
  <c r="AE49" i="1"/>
  <c r="AE6" i="1"/>
  <c r="H7" i="1"/>
  <c r="AB14" i="1"/>
  <c r="AA14" i="1"/>
  <c r="V19" i="1"/>
  <c r="H25" i="1"/>
  <c r="O27" i="1"/>
  <c r="O31" i="1"/>
  <c r="I35" i="1"/>
  <c r="H35" i="1"/>
  <c r="I38" i="1"/>
  <c r="H38" i="1"/>
  <c r="AD42" i="1"/>
  <c r="U42" i="1"/>
  <c r="AE42" i="1"/>
  <c r="AC42" i="1"/>
  <c r="N42" i="1"/>
  <c r="N49" i="1"/>
  <c r="V50" i="1"/>
  <c r="W50" i="1"/>
  <c r="AB11" i="1"/>
  <c r="AA11" i="1"/>
  <c r="O13" i="1"/>
  <c r="N14" i="1"/>
  <c r="O15" i="1"/>
  <c r="H19" i="1"/>
  <c r="O21" i="1"/>
  <c r="P27" i="1"/>
  <c r="R27" i="1" s="1"/>
  <c r="V32" i="1"/>
  <c r="AD33" i="1"/>
  <c r="U33" i="1"/>
  <c r="AC33" i="1"/>
  <c r="AB33" i="1"/>
  <c r="AD34" i="1"/>
  <c r="AE34" i="1"/>
  <c r="AC34" i="1"/>
  <c r="I46" i="1"/>
  <c r="H46" i="1"/>
  <c r="AB8" i="1"/>
  <c r="N10" i="1"/>
  <c r="N11" i="1"/>
  <c r="U8" i="1"/>
  <c r="AC11" i="1"/>
  <c r="AC14" i="1"/>
  <c r="P21" i="1"/>
  <c r="R21" i="1" s="1"/>
  <c r="Q25" i="1"/>
  <c r="N33" i="1"/>
  <c r="N34" i="1"/>
  <c r="H39" i="1"/>
  <c r="AD41" i="1"/>
  <c r="AC41" i="1"/>
  <c r="U41" i="1"/>
  <c r="AE41" i="1"/>
  <c r="AB41" i="1"/>
  <c r="N41" i="1"/>
  <c r="AA42" i="1"/>
  <c r="AD48" i="1"/>
  <c r="AE48" i="1"/>
  <c r="AC48" i="1"/>
  <c r="N48" i="1"/>
  <c r="AA48" i="1"/>
  <c r="AA49" i="1"/>
  <c r="Q19" i="1"/>
  <c r="V36" i="1"/>
  <c r="W36" i="1"/>
  <c r="AD37" i="1"/>
  <c r="AC37" i="1"/>
  <c r="AB37" i="1"/>
  <c r="AA37" i="1"/>
  <c r="N37" i="1"/>
  <c r="P46" i="1"/>
  <c r="R46" i="1" s="1"/>
  <c r="O46" i="1"/>
  <c r="I51" i="1"/>
  <c r="H51" i="1"/>
  <c r="I54" i="1"/>
  <c r="H54" i="1"/>
  <c r="AE13" i="1"/>
  <c r="AE15" i="1"/>
  <c r="AA16" i="1"/>
  <c r="AE17" i="1"/>
  <c r="AA18" i="1"/>
  <c r="AE19" i="1"/>
  <c r="AA20" i="1"/>
  <c r="AE21" i="1"/>
  <c r="AA22" i="1"/>
  <c r="AE23" i="1"/>
  <c r="AA24" i="1"/>
  <c r="AE25" i="1"/>
  <c r="AA26" i="1"/>
  <c r="AE27" i="1"/>
  <c r="AA28" i="1"/>
  <c r="AE29" i="1"/>
  <c r="AA30" i="1"/>
  <c r="AE31" i="1"/>
  <c r="AA32" i="1"/>
  <c r="AE35" i="1"/>
  <c r="AD39" i="1"/>
  <c r="AC39" i="1"/>
  <c r="AD44" i="1"/>
  <c r="AB44" i="1"/>
  <c r="AD57" i="1"/>
  <c r="AC57" i="1"/>
  <c r="U57" i="1"/>
  <c r="AA57" i="1"/>
  <c r="AE57" i="1"/>
  <c r="Q63" i="1"/>
  <c r="P63" i="1"/>
  <c r="R63" i="1" s="1"/>
  <c r="I64" i="1"/>
  <c r="H64" i="1"/>
  <c r="AD67" i="1"/>
  <c r="AC67" i="1"/>
  <c r="U67" i="1"/>
  <c r="AB67" i="1"/>
  <c r="AB16" i="1"/>
  <c r="AB18" i="1"/>
  <c r="AB20" i="1"/>
  <c r="AB22" i="1"/>
  <c r="AB24" i="1"/>
  <c r="AB26" i="1"/>
  <c r="AB28" i="1"/>
  <c r="AB30" i="1"/>
  <c r="AB32" i="1"/>
  <c r="H37" i="1"/>
  <c r="AD38" i="1"/>
  <c r="N39" i="1"/>
  <c r="AA39" i="1"/>
  <c r="I41" i="1"/>
  <c r="H41" i="1"/>
  <c r="N44" i="1"/>
  <c r="AC44" i="1"/>
  <c r="AD46" i="1"/>
  <c r="AB46" i="1"/>
  <c r="H48" i="1"/>
  <c r="N57" i="1"/>
  <c r="P60" i="1"/>
  <c r="R60" i="1" s="1"/>
  <c r="I61" i="1"/>
  <c r="H61" i="1"/>
  <c r="O63" i="1"/>
  <c r="N67" i="1"/>
  <c r="P54" i="1"/>
  <c r="R54" i="1" s="1"/>
  <c r="O54" i="1"/>
  <c r="I55" i="1"/>
  <c r="H55" i="1"/>
  <c r="AD61" i="1"/>
  <c r="AC61" i="1"/>
  <c r="U61" i="1"/>
  <c r="AA61" i="1"/>
  <c r="AE61" i="1"/>
  <c r="AD36" i="1"/>
  <c r="AD43" i="1"/>
  <c r="AC43" i="1"/>
  <c r="U43" i="1"/>
  <c r="AA43" i="1"/>
  <c r="I45" i="1"/>
  <c r="H45" i="1"/>
  <c r="AD50" i="1"/>
  <c r="AB50" i="1"/>
  <c r="H52" i="1"/>
  <c r="AD55" i="1"/>
  <c r="AC55" i="1"/>
  <c r="U55" i="1"/>
  <c r="AA55" i="1"/>
  <c r="AE55" i="1"/>
  <c r="N61" i="1"/>
  <c r="W65" i="1"/>
  <c r="V65" i="1"/>
  <c r="H34" i="1"/>
  <c r="AD35" i="1"/>
  <c r="N36" i="1"/>
  <c r="AA36" i="1"/>
  <c r="N43" i="1"/>
  <c r="AB43" i="1"/>
  <c r="U44" i="1"/>
  <c r="AD45" i="1"/>
  <c r="AC45" i="1"/>
  <c r="U45" i="1"/>
  <c r="AA45" i="1"/>
  <c r="I47" i="1"/>
  <c r="H47" i="1"/>
  <c r="N50" i="1"/>
  <c r="AC50" i="1"/>
  <c r="N55" i="1"/>
  <c r="P58" i="1"/>
  <c r="R58" i="1" s="1"/>
  <c r="O58" i="1"/>
  <c r="I59" i="1"/>
  <c r="H59" i="1"/>
  <c r="W60" i="1"/>
  <c r="V60" i="1"/>
  <c r="H62" i="1"/>
  <c r="AD47" i="1"/>
  <c r="AC47" i="1"/>
  <c r="U47" i="1"/>
  <c r="AA47" i="1"/>
  <c r="I49" i="1"/>
  <c r="H49" i="1"/>
  <c r="P52" i="1"/>
  <c r="R52" i="1" s="1"/>
  <c r="O52" i="1"/>
  <c r="I53" i="1"/>
  <c r="H53" i="1"/>
  <c r="AD59" i="1"/>
  <c r="AC59" i="1"/>
  <c r="U59" i="1"/>
  <c r="AA59" i="1"/>
  <c r="AE59" i="1"/>
  <c r="AA67" i="1"/>
  <c r="AD53" i="1"/>
  <c r="AC53" i="1"/>
  <c r="U53" i="1"/>
  <c r="AA53" i="1"/>
  <c r="AE53" i="1"/>
  <c r="P62" i="1"/>
  <c r="O62" i="1"/>
  <c r="I63" i="1"/>
  <c r="H63" i="1"/>
  <c r="AD52" i="1"/>
  <c r="AD54" i="1"/>
  <c r="AD56" i="1"/>
  <c r="AD58" i="1"/>
  <c r="AD60" i="1"/>
  <c r="AD62" i="1"/>
  <c r="AD65" i="1"/>
  <c r="AE52" i="1"/>
  <c r="AE54" i="1"/>
  <c r="AE56" i="1"/>
  <c r="AE58" i="1"/>
  <c r="AE60" i="1"/>
  <c r="AE62" i="1"/>
  <c r="AA63" i="1"/>
  <c r="AE65" i="1"/>
  <c r="AA64" i="1"/>
  <c r="U63" i="1"/>
  <c r="AC63" i="1"/>
  <c r="U64" i="1"/>
  <c r="AC64" i="1"/>
  <c r="AD63" i="1"/>
  <c r="AD64" i="1"/>
  <c r="Y15" i="1" l="1"/>
  <c r="Q60" i="1"/>
  <c r="Q17" i="1"/>
  <c r="V15" i="1"/>
  <c r="Q52" i="1"/>
  <c r="V22" i="1"/>
  <c r="Q58" i="1"/>
  <c r="X7" i="1"/>
  <c r="W54" i="1"/>
  <c r="Y54" i="1" s="1"/>
  <c r="V7" i="1"/>
  <c r="O28" i="1"/>
  <c r="P28" i="1"/>
  <c r="R28" i="1" s="1"/>
  <c r="O7" i="1"/>
  <c r="Y25" i="1"/>
  <c r="V31" i="1"/>
  <c r="P64" i="1"/>
  <c r="R64" i="1" s="1"/>
  <c r="V12" i="1"/>
  <c r="O60" i="1"/>
  <c r="Q26" i="1"/>
  <c r="V26" i="1"/>
  <c r="Y21" i="1"/>
  <c r="O26" i="1"/>
  <c r="V23" i="1"/>
  <c r="Y23" i="1"/>
  <c r="Y26" i="1"/>
  <c r="O16" i="1"/>
  <c r="O56" i="1"/>
  <c r="W58" i="1"/>
  <c r="Y58" i="1" s="1"/>
  <c r="P7" i="1"/>
  <c r="R7" i="1" s="1"/>
  <c r="W48" i="1"/>
  <c r="Y48" i="1" s="1"/>
  <c r="X12" i="1"/>
  <c r="V25" i="1"/>
  <c r="P22" i="1"/>
  <c r="R22" i="1" s="1"/>
  <c r="Y29" i="1"/>
  <c r="O24" i="1"/>
  <c r="Y24" i="1"/>
  <c r="Q24" i="1"/>
  <c r="X28" i="1"/>
  <c r="O65" i="1"/>
  <c r="Q30" i="1"/>
  <c r="V18" i="1"/>
  <c r="V29" i="1"/>
  <c r="O30" i="1"/>
  <c r="V56" i="1"/>
  <c r="V52" i="1"/>
  <c r="V24" i="1"/>
  <c r="V21" i="1"/>
  <c r="P47" i="1"/>
  <c r="R47" i="1" s="1"/>
  <c r="O53" i="1"/>
  <c r="O22" i="1"/>
  <c r="X18" i="1"/>
  <c r="V28" i="1"/>
  <c r="W62" i="1"/>
  <c r="Y62" i="1" s="1"/>
  <c r="P38" i="1"/>
  <c r="R38" i="1" s="1"/>
  <c r="Q40" i="1"/>
  <c r="X22" i="1"/>
  <c r="W38" i="1"/>
  <c r="X38" i="1" s="1"/>
  <c r="V13" i="1"/>
  <c r="O40" i="1"/>
  <c r="Y13" i="1"/>
  <c r="P20" i="1"/>
  <c r="R20" i="1" s="1"/>
  <c r="X9" i="1"/>
  <c r="Y17" i="1"/>
  <c r="V30" i="1"/>
  <c r="Y19" i="1"/>
  <c r="O18" i="1"/>
  <c r="X39" i="1"/>
  <c r="P9" i="1"/>
  <c r="R9" i="1" s="1"/>
  <c r="V20" i="1"/>
  <c r="P59" i="1"/>
  <c r="R59" i="1" s="1"/>
  <c r="Q46" i="1"/>
  <c r="P35" i="1"/>
  <c r="R35" i="1" s="1"/>
  <c r="Q35" i="1"/>
  <c r="X31" i="1"/>
  <c r="Y31" i="1"/>
  <c r="O35" i="1"/>
  <c r="Q32" i="1"/>
  <c r="P32" i="1"/>
  <c r="R32" i="1" s="1"/>
  <c r="Y20" i="1"/>
  <c r="X20" i="1"/>
  <c r="V46" i="1"/>
  <c r="W46" i="1"/>
  <c r="Q16" i="1"/>
  <c r="P45" i="1"/>
  <c r="R45" i="1" s="1"/>
  <c r="Q45" i="1"/>
  <c r="O45" i="1"/>
  <c r="Q54" i="1"/>
  <c r="Q56" i="1"/>
  <c r="Q6" i="1"/>
  <c r="Q53" i="1"/>
  <c r="X35" i="1"/>
  <c r="Y60" i="1"/>
  <c r="X60" i="1"/>
  <c r="Y56" i="1"/>
  <c r="X56" i="1"/>
  <c r="Q65" i="1"/>
  <c r="P57" i="1"/>
  <c r="R57" i="1" s="1"/>
  <c r="O57" i="1"/>
  <c r="P48" i="1"/>
  <c r="R48" i="1" s="1"/>
  <c r="O48" i="1"/>
  <c r="Q48" i="1"/>
  <c r="P10" i="1"/>
  <c r="R10" i="1" s="1"/>
  <c r="O10" i="1"/>
  <c r="Y50" i="1"/>
  <c r="X50" i="1"/>
  <c r="W64" i="1"/>
  <c r="V64" i="1"/>
  <c r="R62" i="1"/>
  <c r="Q62" i="1"/>
  <c r="P43" i="1"/>
  <c r="R43" i="1" s="1"/>
  <c r="O43" i="1"/>
  <c r="Q43" i="1"/>
  <c r="Y65" i="1"/>
  <c r="X65" i="1"/>
  <c r="V67" i="1"/>
  <c r="W67" i="1"/>
  <c r="P37" i="1"/>
  <c r="R37" i="1" s="1"/>
  <c r="Q37" i="1"/>
  <c r="O37" i="1"/>
  <c r="P34" i="1"/>
  <c r="R34" i="1" s="1"/>
  <c r="O34" i="1"/>
  <c r="V6" i="1"/>
  <c r="W6" i="1"/>
  <c r="X54" i="1"/>
  <c r="P61" i="1"/>
  <c r="R61" i="1" s="1"/>
  <c r="O61" i="1"/>
  <c r="V43" i="1"/>
  <c r="W43" i="1"/>
  <c r="P39" i="1"/>
  <c r="R39" i="1" s="1"/>
  <c r="Q39" i="1"/>
  <c r="O39" i="1"/>
  <c r="V41" i="1"/>
  <c r="W41" i="1"/>
  <c r="P33" i="1"/>
  <c r="R33" i="1" s="1"/>
  <c r="O33" i="1"/>
  <c r="X32" i="1"/>
  <c r="Y32" i="1"/>
  <c r="P49" i="1"/>
  <c r="R49" i="1" s="1"/>
  <c r="O49" i="1"/>
  <c r="Q21" i="1"/>
  <c r="V49" i="1"/>
  <c r="W49" i="1"/>
  <c r="P51" i="1"/>
  <c r="R51" i="1" s="1"/>
  <c r="O51" i="1"/>
  <c r="Y38" i="1"/>
  <c r="W63" i="1"/>
  <c r="V63" i="1"/>
  <c r="V47" i="1"/>
  <c r="W47" i="1"/>
  <c r="P36" i="1"/>
  <c r="R36" i="1" s="1"/>
  <c r="O36" i="1"/>
  <c r="Q36" i="1"/>
  <c r="V57" i="1"/>
  <c r="W57" i="1"/>
  <c r="P42" i="1"/>
  <c r="R42" i="1" s="1"/>
  <c r="O42" i="1"/>
  <c r="P12" i="1"/>
  <c r="R12" i="1" s="1"/>
  <c r="O12" i="1"/>
  <c r="V34" i="1"/>
  <c r="W34" i="1"/>
  <c r="W14" i="1"/>
  <c r="V14" i="1"/>
  <c r="V45" i="1"/>
  <c r="W45" i="1"/>
  <c r="V61" i="1"/>
  <c r="W61" i="1"/>
  <c r="V8" i="1"/>
  <c r="W8" i="1"/>
  <c r="V40" i="1"/>
  <c r="W40" i="1"/>
  <c r="P55" i="1"/>
  <c r="R55" i="1" s="1"/>
  <c r="O55" i="1"/>
  <c r="P67" i="1"/>
  <c r="R67" i="1" s="1"/>
  <c r="O67" i="1"/>
  <c r="W11" i="1"/>
  <c r="V11" i="1"/>
  <c r="V59" i="1"/>
  <c r="W59" i="1"/>
  <c r="V55" i="1"/>
  <c r="W55" i="1"/>
  <c r="P44" i="1"/>
  <c r="R44" i="1" s="1"/>
  <c r="O44" i="1"/>
  <c r="P41" i="1"/>
  <c r="R41" i="1" s="1"/>
  <c r="O41" i="1"/>
  <c r="V33" i="1"/>
  <c r="W33" i="1"/>
  <c r="O14" i="1"/>
  <c r="P14" i="1"/>
  <c r="R14" i="1" s="1"/>
  <c r="V42" i="1"/>
  <c r="W42" i="1"/>
  <c r="Q31" i="1"/>
  <c r="Y30" i="1"/>
  <c r="X30" i="1"/>
  <c r="W10" i="1"/>
  <c r="V10" i="1"/>
  <c r="P8" i="1"/>
  <c r="R8" i="1" s="1"/>
  <c r="O8" i="1"/>
  <c r="V51" i="1"/>
  <c r="W51" i="1"/>
  <c r="V53" i="1"/>
  <c r="W53" i="1"/>
  <c r="P50" i="1"/>
  <c r="R50" i="1" s="1"/>
  <c r="O50" i="1"/>
  <c r="V44" i="1"/>
  <c r="W44" i="1"/>
  <c r="Y52" i="1"/>
  <c r="X52" i="1"/>
  <c r="Y36" i="1"/>
  <c r="X36" i="1"/>
  <c r="P11" i="1"/>
  <c r="R11" i="1" s="1"/>
  <c r="O11" i="1"/>
  <c r="V37" i="1"/>
  <c r="W37" i="1"/>
  <c r="Q8" i="1" l="1"/>
  <c r="Q12" i="1"/>
  <c r="Q10" i="1"/>
  <c r="Q57" i="1"/>
  <c r="Q7" i="1"/>
  <c r="Q14" i="1"/>
  <c r="Q22" i="1"/>
  <c r="Q28" i="1"/>
  <c r="X62" i="1"/>
  <c r="Q64" i="1"/>
  <c r="X58" i="1"/>
  <c r="Q9" i="1"/>
  <c r="X48" i="1"/>
  <c r="Q41" i="1"/>
  <c r="Q47" i="1"/>
  <c r="Q59" i="1"/>
  <c r="Q20" i="1"/>
  <c r="Q38" i="1"/>
  <c r="Q55" i="1"/>
  <c r="Q33" i="1"/>
  <c r="Y46" i="1"/>
  <c r="X46" i="1"/>
  <c r="Q11" i="1"/>
  <c r="X34" i="1"/>
  <c r="Y34" i="1"/>
  <c r="Y33" i="1"/>
  <c r="X33" i="1"/>
  <c r="Y55" i="1"/>
  <c r="X55" i="1"/>
  <c r="Y61" i="1"/>
  <c r="X61" i="1"/>
  <c r="Y49" i="1"/>
  <c r="X49" i="1"/>
  <c r="X43" i="1"/>
  <c r="Y43" i="1"/>
  <c r="Y10" i="1"/>
  <c r="X10" i="1"/>
  <c r="X37" i="1"/>
  <c r="Y37" i="1"/>
  <c r="Y51" i="1"/>
  <c r="X51" i="1"/>
  <c r="Y63" i="1"/>
  <c r="X63" i="1"/>
  <c r="Y53" i="1"/>
  <c r="X53" i="1"/>
  <c r="Y57" i="1"/>
  <c r="X57" i="1"/>
  <c r="Y44" i="1"/>
  <c r="X44" i="1"/>
  <c r="Y59" i="1"/>
  <c r="X59" i="1"/>
  <c r="Y45" i="1"/>
  <c r="X45" i="1"/>
  <c r="Y6" i="1"/>
  <c r="X6" i="1"/>
  <c r="Y67" i="1"/>
  <c r="X67" i="1"/>
  <c r="Y41" i="1"/>
  <c r="X41" i="1"/>
  <c r="Q50" i="1"/>
  <c r="Y40" i="1"/>
  <c r="X40" i="1"/>
  <c r="Q42" i="1"/>
  <c r="Q49" i="1"/>
  <c r="Q61" i="1"/>
  <c r="Y64" i="1"/>
  <c r="X64" i="1"/>
  <c r="Y42" i="1"/>
  <c r="X42" i="1"/>
  <c r="Q44" i="1"/>
  <c r="X11" i="1"/>
  <c r="Y11" i="1"/>
  <c r="Q51" i="1"/>
  <c r="Q34" i="1"/>
  <c r="Q67" i="1"/>
  <c r="Y8" i="1"/>
  <c r="X8" i="1"/>
  <c r="Y14" i="1"/>
  <c r="X14" i="1"/>
  <c r="Y47" i="1"/>
  <c r="X4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D3FB103-EA9D-4493-B59D-F02DE95C8DFC}" name="Stars21" type="6" refreshedVersion="6" deleted="1" background="1" saveData="1">
    <textPr codePage="932" sourceFile="\\brose.net\users\DCE\homeV\vothand\UserDir\Desktop\Stars.txt" decimal="," thousands="." space="1" consecutive="1">
      <textFields count="9">
        <textField type="text"/>
        <textField type="text"/>
        <textField type="text"/>
        <textField type="text"/>
        <textField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<sst xmlns="http://schemas.openxmlformats.org/spreadsheetml/2006/main" count="413" uniqueCount="255">
  <si>
    <t>Latitude</t>
  </si>
  <si>
    <r>
      <t>RA</t>
    </r>
    <r>
      <rPr>
        <vertAlign val="superscript"/>
        <sz val="12"/>
        <color theme="1"/>
        <rFont val="Univers"/>
        <family val="2"/>
      </rPr>
      <t>h</t>
    </r>
    <r>
      <rPr>
        <sz val="12"/>
        <color theme="1"/>
        <rFont val="Univers"/>
        <family val="2"/>
      </rPr>
      <t xml:space="preserve"> = (360 - SHA) / 15</t>
    </r>
  </si>
  <si>
    <t>Star name</t>
  </si>
  <si>
    <t>Constellation</t>
  </si>
  <si>
    <t>No.</t>
  </si>
  <si>
    <t>Magnitude</t>
  </si>
  <si>
    <t>SHA 2020.0</t>
  </si>
  <si>
    <r>
      <t>RA</t>
    </r>
    <r>
      <rPr>
        <b/>
        <vertAlign val="superscript"/>
        <sz val="10"/>
        <color theme="0"/>
        <rFont val="Univers"/>
        <family val="2"/>
      </rPr>
      <t>h</t>
    </r>
    <r>
      <rPr>
        <b/>
        <sz val="10"/>
        <color theme="0"/>
        <rFont val="Univers"/>
        <family val="2"/>
      </rPr>
      <t xml:space="preserve"> </t>
    </r>
  </si>
  <si>
    <t>Dec 2020.0</t>
  </si>
  <si>
    <t>Rice Azimuth</t>
  </si>
  <si>
    <t>Set Azimuth</t>
  </si>
  <si>
    <t xml:space="preserve">Star altitude </t>
  </si>
  <si>
    <t>Altitude</t>
  </si>
  <si>
    <t>Azimuth</t>
  </si>
  <si>
    <t>°</t>
  </si>
  <si>
    <t>"</t>
  </si>
  <si>
    <t>hh:mm:ss</t>
  </si>
  <si>
    <t>''</t>
  </si>
  <si>
    <t>from Nord</t>
  </si>
  <si>
    <t>from East</t>
  </si>
  <si>
    <t>from South</t>
  </si>
  <si>
    <t>from West</t>
  </si>
  <si>
    <t>by upper culmination</t>
  </si>
  <si>
    <t>by lower culmination</t>
  </si>
  <si>
    <t>from hour angle</t>
  </si>
  <si>
    <t>'</t>
  </si>
  <si>
    <t>Alpheratz (α Andromedae)</t>
  </si>
  <si>
    <t>Andreomeda</t>
  </si>
  <si>
    <t>39</t>
  </si>
  <si>
    <t>N</t>
  </si>
  <si>
    <t>12</t>
  </si>
  <si>
    <t>Ankaa* (α Phoenicis)</t>
  </si>
  <si>
    <t>Phoenix</t>
  </si>
  <si>
    <t>11</t>
  </si>
  <si>
    <t>S</t>
  </si>
  <si>
    <t>Schedar (α Cassiopeia)</t>
  </si>
  <si>
    <t>Cassiopeia</t>
  </si>
  <si>
    <t>35</t>
  </si>
  <si>
    <t>Diphda (β Ceti)</t>
  </si>
  <si>
    <t>Cetus / Wallfisch</t>
  </si>
  <si>
    <t>51</t>
  </si>
  <si>
    <t>53</t>
  </si>
  <si>
    <t>ACHERNAR (α Eridani)</t>
  </si>
  <si>
    <t>Eridanus</t>
  </si>
  <si>
    <t>23</t>
  </si>
  <si>
    <t>08</t>
  </si>
  <si>
    <t>Hamal (α Arietis)</t>
  </si>
  <si>
    <t>Aries / Widder</t>
  </si>
  <si>
    <t>56</t>
  </si>
  <si>
    <t>33</t>
  </si>
  <si>
    <t>Acamar (θ Eridani)</t>
  </si>
  <si>
    <t>15</t>
  </si>
  <si>
    <t>14</t>
  </si>
  <si>
    <t>Menkar (α Ceti)</t>
  </si>
  <si>
    <t>10</t>
  </si>
  <si>
    <t>Mirfak (α Persei)</t>
  </si>
  <si>
    <t>Perseus</t>
  </si>
  <si>
    <t>34</t>
  </si>
  <si>
    <t>ALDEBARAN (α Tauri)</t>
  </si>
  <si>
    <t>Taurus / Stier</t>
  </si>
  <si>
    <t>44</t>
  </si>
  <si>
    <t>RIGEL (β Orionis)</t>
  </si>
  <si>
    <t>Orion</t>
  </si>
  <si>
    <t>CAPELLA (α Aurigae)</t>
  </si>
  <si>
    <t>Auriga</t>
  </si>
  <si>
    <t>Bellatrix* (γ Orionis)</t>
  </si>
  <si>
    <t>27</t>
  </si>
  <si>
    <t>22</t>
  </si>
  <si>
    <t>Elnath* (β Tauri)</t>
  </si>
  <si>
    <t>07</t>
  </si>
  <si>
    <t>Alnilam (ε Orionis)'*</t>
  </si>
  <si>
    <t>42</t>
  </si>
  <si>
    <t>BETELGEUSE (α Orionis)</t>
  </si>
  <si>
    <t>0.1-1.2</t>
  </si>
  <si>
    <t>25</t>
  </si>
  <si>
    <t>CANOPUS (α Carinae)</t>
  </si>
  <si>
    <t>Carina</t>
  </si>
  <si>
    <t>-0.9</t>
  </si>
  <si>
    <t>SIRIUS (α Canis Majoris)</t>
  </si>
  <si>
    <t>Canis Major</t>
  </si>
  <si>
    <t>30</t>
  </si>
  <si>
    <t>Adhara* (ε Canis Majoris)</t>
  </si>
  <si>
    <t>PROCYON (α Canis Minoris)</t>
  </si>
  <si>
    <t>Canis Minor</t>
  </si>
  <si>
    <t>55</t>
  </si>
  <si>
    <t>POLLUX (β Geminorum)</t>
  </si>
  <si>
    <t>Gemini</t>
  </si>
  <si>
    <t>59</t>
  </si>
  <si>
    <r>
      <t>Avior* (ε</t>
    </r>
    <r>
      <rPr>
        <vertAlign val="subscript"/>
        <sz val="10"/>
        <color theme="0"/>
        <rFont val="Univers"/>
        <family val="2"/>
      </rPr>
      <t>1</t>
    </r>
    <r>
      <rPr>
        <sz val="10"/>
        <color theme="0"/>
        <rFont val="Univers"/>
        <family val="2"/>
      </rPr>
      <t xml:space="preserve"> Carinae)</t>
    </r>
  </si>
  <si>
    <t>16</t>
  </si>
  <si>
    <t>Suhail (λ Velorum)</t>
  </si>
  <si>
    <t>Vela</t>
  </si>
  <si>
    <t>2.2</t>
  </si>
  <si>
    <t>49</t>
  </si>
  <si>
    <t>31</t>
  </si>
  <si>
    <t>Miaplacidus (β Carinae)</t>
  </si>
  <si>
    <t>48</t>
  </si>
  <si>
    <t>Alphard (α Hydrae)</t>
  </si>
  <si>
    <t>Hydra</t>
  </si>
  <si>
    <t>52</t>
  </si>
  <si>
    <t>45</t>
  </si>
  <si>
    <t>REGULUS (α Leonis)</t>
  </si>
  <si>
    <t>Leo</t>
  </si>
  <si>
    <r>
      <t>Dubhe (α</t>
    </r>
    <r>
      <rPr>
        <vertAlign val="subscript"/>
        <sz val="10"/>
        <color theme="0"/>
        <rFont val="Univers"/>
        <family val="2"/>
      </rPr>
      <t>1</t>
    </r>
    <r>
      <rPr>
        <sz val="10"/>
        <color theme="0"/>
        <rFont val="Univers"/>
        <family val="2"/>
      </rPr>
      <t xml:space="preserve"> Ursae Majoris)</t>
    </r>
  </si>
  <si>
    <t>Ursa Major</t>
  </si>
  <si>
    <t>46</t>
  </si>
  <si>
    <t>Denebola (β Leonis)</t>
  </si>
  <si>
    <t>29</t>
  </si>
  <si>
    <t>28</t>
  </si>
  <si>
    <t>Gienah (γ Corvi)</t>
  </si>
  <si>
    <t>Corvus</t>
  </si>
  <si>
    <r>
      <t>ACRUX (α</t>
    </r>
    <r>
      <rPr>
        <vertAlign val="subscript"/>
        <sz val="10"/>
        <color theme="0"/>
        <rFont val="Univers"/>
        <family val="2"/>
      </rPr>
      <t>1</t>
    </r>
    <r>
      <rPr>
        <sz val="10"/>
        <color theme="0"/>
        <rFont val="Univers"/>
        <family val="2"/>
      </rPr>
      <t xml:space="preserve"> Crucis)</t>
    </r>
  </si>
  <si>
    <t>Crux</t>
  </si>
  <si>
    <t>04</t>
  </si>
  <si>
    <t>Gacrux* (γ Crucis)</t>
  </si>
  <si>
    <t>1.6</t>
  </si>
  <si>
    <t>13</t>
  </si>
  <si>
    <t>Alioth (ε Ursae Majoris)</t>
  </si>
  <si>
    <t>17</t>
  </si>
  <si>
    <t>SPICA (α Virginis)</t>
  </si>
  <si>
    <t>Virgo</t>
  </si>
  <si>
    <t>Alkaid (η Ursae Majoris)</t>
  </si>
  <si>
    <t>HADAR* (β Centauri)</t>
  </si>
  <si>
    <t>Centaurus</t>
  </si>
  <si>
    <t>Menkent* (θ Centauri)</t>
  </si>
  <si>
    <t>02</t>
  </si>
  <si>
    <t>ARCTURUS (α Bootis)</t>
  </si>
  <si>
    <t>Boötes</t>
  </si>
  <si>
    <t>05</t>
  </si>
  <si>
    <r>
      <t>RIGIL KENTAURUS (α</t>
    </r>
    <r>
      <rPr>
        <vertAlign val="subscript"/>
        <sz val="10"/>
        <color theme="0"/>
        <rFont val="Univers"/>
        <family val="2"/>
      </rPr>
      <t>1</t>
    </r>
    <r>
      <rPr>
        <sz val="10"/>
        <color theme="0"/>
        <rFont val="Univers"/>
        <family val="2"/>
      </rPr>
      <t xml:space="preserve"> Centauri)</t>
    </r>
  </si>
  <si>
    <t>Zubenelgenubi* (α Librae)</t>
  </si>
  <si>
    <t>Libra</t>
  </si>
  <si>
    <t>00</t>
  </si>
  <si>
    <t>Kochab (β Ursae Minoris)</t>
  </si>
  <si>
    <t>Ursa Minor</t>
  </si>
  <si>
    <t>Alphecca (α Corona Borealis)</t>
  </si>
  <si>
    <t>Corona Borealis</t>
  </si>
  <si>
    <t>ANTARES (α Scorpii)</t>
  </si>
  <si>
    <t>Scorpius</t>
  </si>
  <si>
    <t>21</t>
  </si>
  <si>
    <t>Atria* (α Trianguli Australis)</t>
  </si>
  <si>
    <t>Triangulum Australe</t>
  </si>
  <si>
    <t>19</t>
  </si>
  <si>
    <t>Sabik* (η Ophiuchi)</t>
  </si>
  <si>
    <t>Ophiuchus</t>
  </si>
  <si>
    <t>Shaula (λ Scorpii)</t>
  </si>
  <si>
    <t>Rasalhague (α Ophiuchi)</t>
  </si>
  <si>
    <t>2.1</t>
  </si>
  <si>
    <t>Eltanin* (γ Draconis)</t>
  </si>
  <si>
    <t>Draco</t>
  </si>
  <si>
    <t>Kaus Australis'* (ε Sagittarii)</t>
  </si>
  <si>
    <t>Sagittarius</t>
  </si>
  <si>
    <t>38</t>
  </si>
  <si>
    <t>VEGA (α Lyrae)</t>
  </si>
  <si>
    <t>Lyra</t>
  </si>
  <si>
    <t>36</t>
  </si>
  <si>
    <t>Nunki (σ Sagittarii)</t>
  </si>
  <si>
    <t>ALTAIR (α Aquilae)</t>
  </si>
  <si>
    <t>Aquila</t>
  </si>
  <si>
    <t>Peacock (α Pavonis)</t>
  </si>
  <si>
    <t>Pavo</t>
  </si>
  <si>
    <t>40</t>
  </si>
  <si>
    <t>DENEB (α Cygni)</t>
  </si>
  <si>
    <t>Cygnus</t>
  </si>
  <si>
    <t>1.3</t>
  </si>
  <si>
    <t>Enif (ε Pegasi)</t>
  </si>
  <si>
    <t>Pegasus</t>
  </si>
  <si>
    <t>43</t>
  </si>
  <si>
    <t>58</t>
  </si>
  <si>
    <t>Al Na'ir'* (α Gruis)</t>
  </si>
  <si>
    <t>Grus</t>
  </si>
  <si>
    <t>FOMALHAUT (α Piscis Austrini)</t>
  </si>
  <si>
    <t>Piscis Austrinus</t>
  </si>
  <si>
    <t>Markab (α Pegasi)*</t>
  </si>
  <si>
    <t>Polaris</t>
  </si>
  <si>
    <t>03</t>
  </si>
  <si>
    <t>89</t>
  </si>
  <si>
    <r>
      <t>Mintaka (</t>
    </r>
    <r>
      <rPr>
        <sz val="10"/>
        <color theme="0"/>
        <rFont val="Calibri"/>
        <family val="2"/>
      </rPr>
      <t>δ</t>
    </r>
    <r>
      <rPr>
        <sz val="10"/>
        <color theme="0"/>
        <rFont val="Univers"/>
        <family val="2"/>
      </rPr>
      <t xml:space="preserve"> Orionis)</t>
    </r>
  </si>
  <si>
    <t>18</t>
  </si>
  <si>
    <t>Pleiades</t>
  </si>
  <si>
    <t>24</t>
  </si>
  <si>
    <t>your star</t>
  </si>
  <si>
    <r>
      <t xml:space="preserve">Navigational Stars </t>
    </r>
    <r>
      <rPr>
        <b/>
        <sz val="8"/>
        <color theme="0"/>
        <rFont val="Univers"/>
        <family val="2"/>
      </rPr>
      <t>(Epoch 2020.0)</t>
    </r>
  </si>
  <si>
    <t>Rise Azimuth</t>
  </si>
  <si>
    <t>Horizon Height or Star Altitude</t>
  </si>
  <si>
    <t>Hour Angle</t>
  </si>
  <si>
    <t>SEP-23</t>
  </si>
  <si>
    <t>OCT-01</t>
  </si>
  <si>
    <t>OCT-02</t>
  </si>
  <si>
    <t>OCT-16</t>
  </si>
  <si>
    <t>OCT-23</t>
  </si>
  <si>
    <t>NOV-05</t>
  </si>
  <si>
    <t>NOV-06</t>
  </si>
  <si>
    <t>NOV-11</t>
  </si>
  <si>
    <t>NOV-30</t>
  </si>
  <si>
    <t>DEC-10</t>
  </si>
  <si>
    <t>DEC-11</t>
  </si>
  <si>
    <t>DEC-13</t>
  </si>
  <si>
    <t>DEC-15</t>
  </si>
  <si>
    <t>DEC-19</t>
  </si>
  <si>
    <t>DEC-27</t>
  </si>
  <si>
    <t>JAN-02</t>
  </si>
  <si>
    <t>JAN-05</t>
  </si>
  <si>
    <t>JAN-15</t>
  </si>
  <si>
    <t>JAN-17</t>
  </si>
  <si>
    <t>JAN-26</t>
  </si>
  <si>
    <t>FEB-07</t>
  </si>
  <si>
    <t>FEB-08</t>
  </si>
  <si>
    <t>FEB-12</t>
  </si>
  <si>
    <t>FEB-22</t>
  </si>
  <si>
    <t>MAR-08</t>
  </si>
  <si>
    <t>MAR-19</t>
  </si>
  <si>
    <t>MAR-26</t>
  </si>
  <si>
    <t>MAR-30</t>
  </si>
  <si>
    <t>MAR-31</t>
  </si>
  <si>
    <t>APR-05</t>
  </si>
  <si>
    <t>APR-13</t>
  </si>
  <si>
    <t>APR-19</t>
  </si>
  <si>
    <t>APR-23</t>
  </si>
  <si>
    <t>APR-24</t>
  </si>
  <si>
    <t>APR-26</t>
  </si>
  <si>
    <t>MAY-02</t>
  </si>
  <si>
    <t>MAY-05</t>
  </si>
  <si>
    <t>MAY-16</t>
  </si>
  <si>
    <t>MAY-30</t>
  </si>
  <si>
    <t>JUN-04</t>
  </si>
  <si>
    <t>JUN-09</t>
  </si>
  <si>
    <t>JUN-15</t>
  </si>
  <si>
    <t>JUN-21</t>
  </si>
  <si>
    <t>JUN-28</t>
  </si>
  <si>
    <t>JUL-01</t>
  </si>
  <si>
    <t>JUL-06</t>
  </si>
  <si>
    <t>JUL-20</t>
  </si>
  <si>
    <t>JUL-29</t>
  </si>
  <si>
    <t>AUG-02</t>
  </si>
  <si>
    <t>AUG-18</t>
  </si>
  <si>
    <t>AUG-24</t>
  </si>
  <si>
    <t>SEP-05</t>
  </si>
  <si>
    <t>SEP-07</t>
  </si>
  <si>
    <t>OCT-29</t>
  </si>
  <si>
    <t>DEC-14</t>
  </si>
  <si>
    <t>DEC-26</t>
  </si>
  <si>
    <t>SEP-28</t>
  </si>
  <si>
    <t>Culm. at midnight
on</t>
  </si>
  <si>
    <t>from North</t>
  </si>
  <si>
    <t>3.1</t>
  </si>
  <si>
    <t>2.9</t>
  </si>
  <si>
    <t>2.8</t>
  </si>
  <si>
    <t>2.6</t>
  </si>
  <si>
    <t>2.5</t>
  </si>
  <si>
    <t>2.4</t>
  </si>
  <si>
    <t>2.3</t>
  </si>
  <si>
    <t>°.°°</t>
  </si>
  <si>
    <t>HH.hh</t>
  </si>
  <si>
    <t>-1.6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</si>
</sst>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0.00\°"/>
    <numFmt numFmtId="165" formatCode="#0.00\ &quot;h&quot;"/>
    <numFmt numFmtId="166" formatCode="h:mm:ss;@"/>
    <numFmt numFmtId="167" formatCode="[$-F400]h:mm:ss\ AM/PM"/>
    <numFmt numFmtId="168" formatCode="0.00\°"/>
    <numFmt numFmtId="169" formatCode="#0.0000\°"/>
    <numFmt numFmtId="170" formatCode="#0.0000000\°"/>
  </numFmts>
  <fonts count="16" x14ac:knownFonts="1">
    <font>
      <sz val="10"/>
      <color theme="1"/>
      <name val="Univers"/>
      <family val="2"/>
    </font>
    <font>
      <b/>
      <sz val="14"/>
      <color theme="0"/>
      <name val="Univers"/>
      <family val="2"/>
    </font>
    <font>
      <b/>
      <sz val="8"/>
      <color theme="0"/>
      <name val="Univers"/>
      <family val="2"/>
    </font>
    <font>
      <b/>
      <sz val="14"/>
      <color theme="1"/>
      <name val="Univers"/>
      <family val="2"/>
    </font>
    <font>
      <b/>
      <sz val="12"/>
      <color theme="0"/>
      <name val="Univers"/>
      <family val="2"/>
    </font>
    <font>
      <sz val="12"/>
      <color theme="1"/>
      <name val="Univers"/>
      <family val="2"/>
    </font>
    <font>
      <vertAlign val="superscript"/>
      <sz val="12"/>
      <color theme="1"/>
      <name val="Univers"/>
      <family val="2"/>
    </font>
    <font>
      <b/>
      <sz val="10"/>
      <color theme="0"/>
      <name val="Univers"/>
      <family val="2"/>
    </font>
    <font>
      <b/>
      <vertAlign val="superscript"/>
      <sz val="10"/>
      <color theme="0"/>
      <name val="Univers"/>
      <family val="2"/>
    </font>
    <font>
      <sz val="10"/>
      <color rgb="FF000000"/>
      <name val="Univers"/>
      <family val="2"/>
    </font>
    <font>
      <sz val="10"/>
      <color theme="0"/>
      <name val="Univers"/>
      <family val="2"/>
    </font>
    <font>
      <b/>
      <sz val="10"/>
      <color rgb="FF000000"/>
      <name val="Univers"/>
      <family val="2"/>
    </font>
    <font>
      <b/>
      <sz val="10"/>
      <name val="Univers"/>
      <family val="2"/>
    </font>
    <font>
      <vertAlign val="subscript"/>
      <sz val="10"/>
      <color theme="0"/>
      <name val="Univers"/>
      <family val="2"/>
    </font>
    <font>
      <sz val="10"/>
      <color rgb="FFFF0000"/>
      <name val="Univers"/>
      <family val="2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 style="double">
        <color theme="0"/>
      </right>
      <top/>
      <bottom/>
      <diagonal/>
    </border>
    <border>
      <left style="double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double">
        <color theme="0"/>
      </left>
      <right style="double">
        <color theme="0"/>
      </right>
      <top/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thick">
        <color theme="0"/>
      </left>
      <right/>
      <top style="thick">
        <color theme="1" tint="0.34998626667073579"/>
      </top>
      <bottom/>
      <diagonal/>
    </border>
    <border>
      <left style="thin">
        <color indexed="64"/>
      </left>
      <right/>
      <top style="thick">
        <color theme="1" tint="0.34998626667073579"/>
      </top>
      <bottom/>
      <diagonal/>
    </border>
    <border>
      <left style="double">
        <color indexed="64"/>
      </left>
      <right/>
      <top style="thick">
        <color theme="1" tint="0.34998626667073579"/>
      </top>
      <bottom/>
      <diagonal/>
    </border>
    <border>
      <left/>
      <right style="thin">
        <color indexed="64"/>
      </right>
      <top style="thick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ck">
        <color theme="1" tint="0.34998626667073579"/>
      </top>
      <bottom/>
      <diagonal/>
    </border>
    <border>
      <left/>
      <right style="double">
        <color auto="1"/>
      </right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 style="double">
        <color theme="1" tint="0.34998626667073579"/>
      </left>
      <right/>
      <top style="thick">
        <color theme="1" tint="0.34998626667073579"/>
      </top>
      <bottom/>
      <diagonal/>
    </border>
    <border>
      <left style="double">
        <color indexed="64"/>
      </left>
      <right style="thin">
        <color indexed="64"/>
      </right>
      <top style="thick">
        <color theme="1" tint="0.34998626667073579"/>
      </top>
      <bottom/>
      <diagonal/>
    </border>
    <border>
      <left style="thin">
        <color indexed="64"/>
      </left>
      <right style="double">
        <color auto="1"/>
      </right>
      <top style="thick">
        <color theme="1" tint="0.3499862666707357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theme="1" tint="0.34998626667073579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double">
        <color auto="1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thin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double">
        <color indexed="64"/>
      </left>
      <right style="thin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FFFFFF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5" fillId="3" borderId="0" xfId="0" quotePrefix="1" applyFont="1" applyFill="1"/>
    <xf numFmtId="164" fontId="5" fillId="3" borderId="0" xfId="0" quotePrefix="1" applyNumberFormat="1" applyFont="1" applyFill="1" applyAlignment="1">
      <alignment horizontal="center"/>
    </xf>
    <xf numFmtId="0" fontId="5" fillId="3" borderId="0" xfId="0" quotePrefix="1" applyFont="1" applyFill="1" applyAlignment="1">
      <alignment horizontal="center"/>
    </xf>
    <xf numFmtId="165" fontId="5" fillId="3" borderId="0" xfId="0" quotePrefix="1" applyNumberFormat="1" applyFont="1" applyFill="1" applyAlignment="1">
      <alignment horizontal="center" vertical="center"/>
    </xf>
    <xf numFmtId="166" fontId="0" fillId="4" borderId="0" xfId="0" quotePrefix="1" applyNumberFormat="1" applyFill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16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7" fillId="2" borderId="6" xfId="0" quotePrefix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left" wrapText="1"/>
    </xf>
    <xf numFmtId="16" fontId="1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0" fillId="3" borderId="0" xfId="0" quotePrefix="1" applyFill="1" applyAlignment="1">
      <alignment horizont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49" fontId="10" fillId="2" borderId="1" xfId="0" applyNumberFormat="1" applyFont="1" applyFill="1" applyBorder="1"/>
    <xf numFmtId="49" fontId="10" fillId="2" borderId="2" xfId="0" applyNumberFormat="1" applyFont="1" applyFill="1" applyBorder="1"/>
    <xf numFmtId="49" fontId="0" fillId="3" borderId="13" xfId="0" applyNumberFormat="1" applyFill="1" applyBorder="1" applyAlignment="1">
      <alignment horizontal="center"/>
    </xf>
    <xf numFmtId="49" fontId="0" fillId="3" borderId="14" xfId="0" applyNumberFormat="1" applyFill="1" applyBorder="1" applyAlignment="1">
      <alignment horizontal="center"/>
    </xf>
    <xf numFmtId="0" fontId="0" fillId="3" borderId="15" xfId="0" applyFill="1" applyBorder="1" applyAlignment="1">
      <alignment horizontal="right"/>
    </xf>
    <xf numFmtId="49" fontId="0" fillId="3" borderId="16" xfId="0" applyNumberFormat="1" applyFill="1" applyBorder="1" applyAlignment="1">
      <alignment horizontal="right"/>
    </xf>
    <xf numFmtId="164" fontId="0" fillId="4" borderId="17" xfId="0" applyNumberFormat="1" applyFill="1" applyBorder="1" applyAlignment="1">
      <alignment horizontal="right"/>
    </xf>
    <xf numFmtId="165" fontId="0" fillId="4" borderId="14" xfId="0" applyNumberFormat="1" applyFill="1" applyBorder="1" applyAlignment="1">
      <alignment horizontal="right"/>
    </xf>
    <xf numFmtId="167" fontId="0" fillId="4" borderId="18" xfId="0" applyNumberFormat="1" applyFill="1" applyBorder="1" applyAlignment="1">
      <alignment horizontal="right"/>
    </xf>
    <xf numFmtId="49" fontId="0" fillId="3" borderId="19" xfId="0" applyNumberFormat="1" applyFill="1" applyBorder="1" applyAlignment="1">
      <alignment horizontal="right"/>
    </xf>
    <xf numFmtId="164" fontId="0" fillId="4" borderId="19" xfId="0" applyNumberFormat="1" applyFill="1" applyBorder="1" applyAlignment="1">
      <alignment horizontal="right"/>
    </xf>
    <xf numFmtId="164" fontId="0" fillId="3" borderId="15" xfId="0" applyNumberForma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21" xfId="0" applyNumberFormat="1" applyFill="1" applyBorder="1" applyAlignment="1">
      <alignment horizontal="center"/>
    </xf>
    <xf numFmtId="168" fontId="0" fillId="3" borderId="22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23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49" fontId="0" fillId="3" borderId="11" xfId="0" applyNumberFormat="1" applyFill="1" applyBorder="1" applyAlignment="1">
      <alignment horizontal="right"/>
    </xf>
    <xf numFmtId="164" fontId="0" fillId="4" borderId="24" xfId="0" applyNumberFormat="1" applyFill="1" applyBorder="1" applyAlignment="1">
      <alignment horizontal="right"/>
    </xf>
    <xf numFmtId="165" fontId="0" fillId="4" borderId="23" xfId="0" applyNumberFormat="1" applyFill="1" applyBorder="1" applyAlignment="1">
      <alignment horizontal="right"/>
    </xf>
    <xf numFmtId="167" fontId="0" fillId="4" borderId="25" xfId="0" applyNumberFormat="1" applyFill="1" applyBorder="1" applyAlignment="1">
      <alignment horizontal="right"/>
    </xf>
    <xf numFmtId="49" fontId="0" fillId="3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3" borderId="25" xfId="0" applyNumberFormat="1" applyFill="1" applyBorder="1" applyAlignment="1">
      <alignment horizontal="center"/>
    </xf>
    <xf numFmtId="164" fontId="0" fillId="3" borderId="26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7" xfId="0" applyNumberFormat="1" applyFill="1" applyBorder="1" applyAlignment="1">
      <alignment horizontal="center"/>
    </xf>
    <xf numFmtId="168" fontId="0" fillId="3" borderId="28" xfId="0" applyNumberFormat="1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10" fillId="2" borderId="1" xfId="0" quotePrefix="1" applyNumberFormat="1" applyFont="1" applyFill="1" applyBorder="1" applyAlignment="1">
      <alignment horizontal="left"/>
    </xf>
    <xf numFmtId="49" fontId="10" fillId="2" borderId="2" xfId="0" quotePrefix="1" applyNumberFormat="1" applyFont="1" applyFill="1" applyBorder="1" applyAlignment="1">
      <alignment horizontal="left"/>
    </xf>
    <xf numFmtId="0" fontId="0" fillId="3" borderId="0" xfId="0" applyFill="1" applyAlignment="1">
      <alignment horizontal="right"/>
    </xf>
    <xf numFmtId="169" fontId="0" fillId="3" borderId="0" xfId="0" applyNumberFormat="1" applyFill="1"/>
    <xf numFmtId="170" fontId="0" fillId="3" borderId="0" xfId="0" applyNumberFormat="1" applyFill="1"/>
    <xf numFmtId="0" fontId="0" fillId="3" borderId="12" xfId="0" quotePrefix="1" applyFill="1" applyBorder="1" applyAlignment="1">
      <alignment horizontal="right"/>
    </xf>
    <xf numFmtId="49" fontId="0" fillId="3" borderId="23" xfId="0" quotePrefix="1" applyNumberFormat="1" applyFill="1" applyBorder="1" applyAlignment="1">
      <alignment horizontal="center"/>
    </xf>
    <xf numFmtId="49" fontId="0" fillId="3" borderId="12" xfId="0" applyNumberFormat="1" applyFill="1" applyBorder="1" applyAlignment="1">
      <alignment horizontal="right"/>
    </xf>
    <xf numFmtId="16" fontId="14" fillId="3" borderId="0" xfId="0" applyNumberFormat="1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0" fillId="3" borderId="23" xfId="0" quotePrefix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right"/>
    </xf>
    <xf numFmtId="167" fontId="0" fillId="3" borderId="0" xfId="0" applyNumberFormat="1" applyFill="1" applyAlignment="1">
      <alignment horizontal="right"/>
    </xf>
    <xf numFmtId="168" fontId="0" fillId="3" borderId="0" xfId="0" applyNumberFormat="1" applyFill="1" applyAlignment="1">
      <alignment horizontal="center"/>
    </xf>
    <xf numFmtId="0" fontId="0" fillId="3" borderId="29" xfId="0" applyFill="1" applyBorder="1"/>
    <xf numFmtId="0" fontId="0" fillId="3" borderId="29" xfId="0" applyFill="1" applyBorder="1" applyAlignment="1">
      <alignment horizontal="center"/>
    </xf>
    <xf numFmtId="165" fontId="0" fillId="3" borderId="29" xfId="0" applyNumberFormat="1" applyFill="1" applyBorder="1" applyAlignment="1">
      <alignment horizontal="right"/>
    </xf>
    <xf numFmtId="167" fontId="0" fillId="3" borderId="29" xfId="0" applyNumberFormat="1" applyFill="1" applyBorder="1" applyAlignment="1">
      <alignment horizontal="right"/>
    </xf>
    <xf numFmtId="164" fontId="0" fillId="4" borderId="30" xfId="0" applyNumberFormat="1" applyFill="1" applyBorder="1" applyAlignment="1">
      <alignment horizontal="right"/>
    </xf>
    <xf numFmtId="164" fontId="0" fillId="3" borderId="31" xfId="0" applyNumberFormat="1" applyFill="1" applyBorder="1" applyAlignment="1">
      <alignment horizontal="center"/>
    </xf>
    <xf numFmtId="164" fontId="0" fillId="3" borderId="29" xfId="0" applyNumberFormat="1" applyFill="1" applyBorder="1" applyAlignment="1">
      <alignment horizontal="center"/>
    </xf>
    <xf numFmtId="164" fontId="0" fillId="3" borderId="32" xfId="0" applyNumberFormat="1" applyFill="1" applyBorder="1" applyAlignment="1">
      <alignment horizontal="center"/>
    </xf>
    <xf numFmtId="164" fontId="0" fillId="3" borderId="33" xfId="0" applyNumberFormat="1" applyFill="1" applyBorder="1" applyAlignment="1">
      <alignment horizontal="center"/>
    </xf>
    <xf numFmtId="164" fontId="0" fillId="3" borderId="34" xfId="0" applyNumberFormat="1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164" fontId="0" fillId="3" borderId="36" xfId="0" applyNumberFormat="1" applyFill="1" applyBorder="1" applyAlignment="1">
      <alignment horizontal="center"/>
    </xf>
    <xf numFmtId="164" fontId="0" fillId="3" borderId="37" xfId="0" applyNumberFormat="1" applyFill="1" applyBorder="1" applyAlignment="1">
      <alignment horizontal="center"/>
    </xf>
    <xf numFmtId="164" fontId="0" fillId="3" borderId="38" xfId="0" applyNumberFormat="1" applyFill="1" applyBorder="1" applyAlignment="1">
      <alignment horizontal="center"/>
    </xf>
    <xf numFmtId="168" fontId="0" fillId="3" borderId="39" xfId="0" applyNumberFormat="1" applyFill="1" applyBorder="1" applyAlignment="1">
      <alignment horizontal="center"/>
    </xf>
    <xf numFmtId="49" fontId="0" fillId="3" borderId="0" xfId="0" applyNumberFormat="1" applyFill="1"/>
    <xf numFmtId="0" fontId="12" fillId="3" borderId="0" xfId="0" applyFont="1" applyFill="1" applyAlignment="1">
      <alignment horizontal="center"/>
    </xf>
    <xf numFmtId="0" fontId="0" fillId="3" borderId="40" xfId="0" applyFill="1" applyBorder="1" applyAlignment="1">
      <alignment horizontal="right" vertical="center" wrapText="1"/>
    </xf>
    <xf numFmtId="0" fontId="9" fillId="3" borderId="40" xfId="0" applyFont="1" applyFill="1" applyBorder="1" applyAlignment="1">
      <alignment horizontal="right" vertical="center" wrapText="1"/>
    </xf>
    <xf numFmtId="49" fontId="0" fillId="3" borderId="14" xfId="0" applyNumberFormat="1" applyFill="1" applyBorder="1" applyAlignment="1">
      <alignment horizontal="right"/>
    </xf>
    <xf numFmtId="2" fontId="10" fillId="2" borderId="5" xfId="0" applyNumberFormat="1" applyFont="1" applyFill="1" applyBorder="1" applyAlignment="1">
      <alignment horizontal="center" vertical="top" wrapText="1"/>
    </xf>
    <xf numFmtId="2" fontId="10" fillId="2" borderId="6" xfId="0" applyNumberFormat="1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7" fillId="2" borderId="7" xfId="0" quotePrefix="1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5" fillId="3" borderId="0" xfId="0" quotePrefix="1" applyNumberFormat="1" applyFont="1" applyFill="1" applyAlignment="1">
      <alignment horizontal="center"/>
    </xf>
    <xf numFmtId="0" fontId="7" fillId="2" borderId="5" xfId="0" quotePrefix="1" applyFont="1" applyFill="1" applyBorder="1" applyAlignment="1">
      <alignment horizontal="center" wrapText="1"/>
    </xf>
    <xf numFmtId="0" fontId="7" fillId="2" borderId="6" xfId="0" quotePrefix="1" applyFont="1" applyFill="1" applyBorder="1" applyAlignment="1">
      <alignment horizontal="center" wrapText="1"/>
    </xf>
    <xf numFmtId="0" fontId="7" fillId="2" borderId="4" xfId="0" quotePrefix="1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/>
    </xf>
  </cellXfs>
  <cellStyles count="1">
    <cellStyle name="Standard" xfId="0" builtinId="0"/>
  </cellStyles>
  <dxfs count="15">
    <dxf>
      <fill>
        <patternFill>
          <bgColor rgb="FF92D05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lor theme="3" tint="0.3999450666829432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rojekte\Umrechnungen\EmNav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n Dec &amp; GHA"/>
      <sheetName val="N(x)-Tables"/>
      <sheetName val="Sonnen-Amplitude (max)"/>
      <sheetName val="Sonnenaufgan-Azimut"/>
      <sheetName val="Sonnen Schattenlänge"/>
      <sheetName val="cos(Breite)"/>
      <sheetName val="DIP, Refraktion"/>
      <sheetName val="Kamal"/>
      <sheetName val="Sun rise, set,duration tables A"/>
      <sheetName val="Adjastment table B"/>
      <sheetName val="Adjastment table C &amp; D"/>
      <sheetName val="Equation of time"/>
      <sheetName val="teot"/>
      <sheetName val="Conversion of Arc to Time"/>
      <sheetName val="Nav Stars 2020.0"/>
      <sheetName val="Nav Strars 2"/>
      <sheetName val="Сила ветра"/>
      <sheetName val="Celestial calculator"/>
      <sheetName val="Polaris correction"/>
      <sheetName val="Azimuth ↗↘ Sun"/>
      <sheetName val="Azimuth of Sun Tables"/>
      <sheetName val="Adjastments"/>
      <sheetName val="Sonnendeklination"/>
      <sheetName val="SunAzimuth()"/>
      <sheetName val="SunAzimuth(1)"/>
      <sheetName val="Har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I1">
            <v>1.7453292519943198E-2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G2">
            <v>21.91</v>
          </cell>
          <cell r="H2">
            <v>23.18</v>
          </cell>
          <cell r="I2">
            <v>18.28</v>
          </cell>
          <cell r="J2">
            <v>8.66</v>
          </cell>
          <cell r="K2">
            <v>-2.79</v>
          </cell>
          <cell r="L2">
            <v>-14.11</v>
          </cell>
          <cell r="M2">
            <v>-21.65</v>
          </cell>
        </row>
        <row r="3">
          <cell r="G3">
            <v>22.05</v>
          </cell>
          <cell r="H3">
            <v>23.11</v>
          </cell>
          <cell r="I3">
            <v>18.03</v>
          </cell>
          <cell r="J3">
            <v>8.3000000000000007</v>
          </cell>
          <cell r="K3">
            <v>-3.18</v>
          </cell>
          <cell r="L3">
            <v>-14.43</v>
          </cell>
          <cell r="M3">
            <v>-21.81</v>
          </cell>
        </row>
        <row r="4">
          <cell r="G4">
            <v>22.18</v>
          </cell>
          <cell r="H4">
            <v>23.04</v>
          </cell>
          <cell r="I4">
            <v>17.78</v>
          </cell>
          <cell r="J4">
            <v>7.94</v>
          </cell>
          <cell r="K4">
            <v>-3.57</v>
          </cell>
          <cell r="L4">
            <v>-14.75</v>
          </cell>
          <cell r="M4">
            <v>-21.96</v>
          </cell>
        </row>
        <row r="5">
          <cell r="G5">
            <v>22.31</v>
          </cell>
          <cell r="H5">
            <v>22.96</v>
          </cell>
          <cell r="I5">
            <v>17.52</v>
          </cell>
          <cell r="J5">
            <v>7.57</v>
          </cell>
          <cell r="K5">
            <v>-3.95</v>
          </cell>
          <cell r="L5">
            <v>-15.07</v>
          </cell>
          <cell r="M5">
            <v>-22.1</v>
          </cell>
        </row>
        <row r="6">
          <cell r="G6">
            <v>22.43</v>
          </cell>
          <cell r="H6">
            <v>22.88</v>
          </cell>
          <cell r="I6">
            <v>17.260000000000002</v>
          </cell>
          <cell r="J6">
            <v>7.2</v>
          </cell>
          <cell r="K6">
            <v>-4.34</v>
          </cell>
          <cell r="L6">
            <v>-15.38</v>
          </cell>
          <cell r="M6">
            <v>-22.24</v>
          </cell>
        </row>
        <row r="7">
          <cell r="G7">
            <v>22.54</v>
          </cell>
          <cell r="H7">
            <v>22.79</v>
          </cell>
          <cell r="I7">
            <v>16.989999999999998</v>
          </cell>
          <cell r="J7">
            <v>6.83</v>
          </cell>
          <cell r="K7">
            <v>-4.7300000000000004</v>
          </cell>
          <cell r="L7">
            <v>-15.68</v>
          </cell>
          <cell r="M7">
            <v>-22.37</v>
          </cell>
        </row>
        <row r="8">
          <cell r="G8">
            <v>22.65</v>
          </cell>
          <cell r="H8">
            <v>22.69</v>
          </cell>
          <cell r="I8">
            <v>16.72</v>
          </cell>
          <cell r="J8">
            <v>6.46</v>
          </cell>
          <cell r="K8">
            <v>-5.1100000000000003</v>
          </cell>
          <cell r="L8">
            <v>-15.99</v>
          </cell>
          <cell r="M8">
            <v>-22.49</v>
          </cell>
        </row>
        <row r="9">
          <cell r="G9">
            <v>22.75</v>
          </cell>
          <cell r="H9">
            <v>22.59</v>
          </cell>
          <cell r="I9">
            <v>16.440000000000001</v>
          </cell>
          <cell r="J9">
            <v>6.09</v>
          </cell>
          <cell r="K9">
            <v>-5.5</v>
          </cell>
          <cell r="L9">
            <v>-16.28</v>
          </cell>
          <cell r="M9">
            <v>-22.61</v>
          </cell>
        </row>
        <row r="10">
          <cell r="G10">
            <v>22.84</v>
          </cell>
          <cell r="H10">
            <v>22.48</v>
          </cell>
          <cell r="I10">
            <v>16.16</v>
          </cell>
          <cell r="J10">
            <v>5.71</v>
          </cell>
          <cell r="K10">
            <v>-5.88</v>
          </cell>
          <cell r="L10">
            <v>-16.579999999999998</v>
          </cell>
          <cell r="M10">
            <v>-22.72</v>
          </cell>
        </row>
        <row r="11">
          <cell r="G11">
            <v>22.93</v>
          </cell>
          <cell r="H11">
            <v>22.36</v>
          </cell>
          <cell r="I11">
            <v>15.87</v>
          </cell>
          <cell r="J11">
            <v>5.33</v>
          </cell>
          <cell r="K11">
            <v>-6.26</v>
          </cell>
          <cell r="L11">
            <v>-16.86</v>
          </cell>
          <cell r="M11">
            <v>-22.82</v>
          </cell>
        </row>
        <row r="12">
          <cell r="G12">
            <v>23.01</v>
          </cell>
          <cell r="H12">
            <v>22.24</v>
          </cell>
          <cell r="I12">
            <v>15.58</v>
          </cell>
          <cell r="J12">
            <v>4.95</v>
          </cell>
          <cell r="K12">
            <v>-6.64</v>
          </cell>
          <cell r="L12">
            <v>-17.149999999999999</v>
          </cell>
          <cell r="M12">
            <v>-22.91</v>
          </cell>
        </row>
        <row r="13">
          <cell r="G13">
            <v>23.08</v>
          </cell>
          <cell r="H13">
            <v>22.11</v>
          </cell>
          <cell r="I13">
            <v>15.29</v>
          </cell>
          <cell r="J13">
            <v>4.57</v>
          </cell>
          <cell r="K13">
            <v>-7.02</v>
          </cell>
          <cell r="L13">
            <v>-17.43</v>
          </cell>
          <cell r="M13">
            <v>-23</v>
          </cell>
        </row>
        <row r="14">
          <cell r="G14">
            <v>23.15</v>
          </cell>
          <cell r="H14">
            <v>21.98</v>
          </cell>
          <cell r="I14">
            <v>14.99</v>
          </cell>
          <cell r="J14">
            <v>4.1900000000000004</v>
          </cell>
          <cell r="K14">
            <v>-7.39</v>
          </cell>
          <cell r="L14">
            <v>-17.7</v>
          </cell>
          <cell r="M14">
            <v>-23.08</v>
          </cell>
        </row>
        <row r="15">
          <cell r="G15">
            <v>23.21</v>
          </cell>
          <cell r="H15">
            <v>21.84</v>
          </cell>
          <cell r="I15">
            <v>14.69</v>
          </cell>
          <cell r="J15">
            <v>3.81</v>
          </cell>
          <cell r="K15">
            <v>-7.77</v>
          </cell>
          <cell r="L15">
            <v>-17.97</v>
          </cell>
          <cell r="M15">
            <v>-23.15</v>
          </cell>
        </row>
        <row r="16">
          <cell r="G16">
            <v>23.26</v>
          </cell>
          <cell r="H16">
            <v>21.69</v>
          </cell>
          <cell r="I16">
            <v>14.38</v>
          </cell>
          <cell r="J16">
            <v>3.43</v>
          </cell>
          <cell r="K16">
            <v>-8.14</v>
          </cell>
          <cell r="L16">
            <v>-18.23</v>
          </cell>
          <cell r="M16">
            <v>-23.21</v>
          </cell>
        </row>
        <row r="17">
          <cell r="G17">
            <v>23.31</v>
          </cell>
          <cell r="H17">
            <v>21.53</v>
          </cell>
          <cell r="I17">
            <v>14.07</v>
          </cell>
          <cell r="J17">
            <v>3.04</v>
          </cell>
          <cell r="K17">
            <v>-8.51</v>
          </cell>
          <cell r="L17">
            <v>-18.489999999999998</v>
          </cell>
          <cell r="M17">
            <v>-23.27</v>
          </cell>
        </row>
        <row r="18">
          <cell r="G18">
            <v>23.35</v>
          </cell>
          <cell r="H18">
            <v>21.37</v>
          </cell>
          <cell r="I18">
            <v>13.76</v>
          </cell>
          <cell r="J18">
            <v>2.66</v>
          </cell>
          <cell r="K18">
            <v>-8.8800000000000008</v>
          </cell>
          <cell r="L18">
            <v>-18.739999999999998</v>
          </cell>
          <cell r="M18">
            <v>-23.32</v>
          </cell>
        </row>
        <row r="19">
          <cell r="G19">
            <v>23.38</v>
          </cell>
          <cell r="H19">
            <v>21.21</v>
          </cell>
          <cell r="I19">
            <v>13.44</v>
          </cell>
          <cell r="J19">
            <v>2.27</v>
          </cell>
          <cell r="K19">
            <v>-9.25</v>
          </cell>
          <cell r="L19">
            <v>-18.989999999999998</v>
          </cell>
          <cell r="M19">
            <v>-23.36</v>
          </cell>
        </row>
        <row r="20">
          <cell r="G20">
            <v>23.4</v>
          </cell>
          <cell r="H20">
            <v>21.04</v>
          </cell>
          <cell r="I20">
            <v>13.12</v>
          </cell>
          <cell r="J20">
            <v>1.88</v>
          </cell>
          <cell r="K20">
            <v>-9.6199999999999992</v>
          </cell>
          <cell r="L20">
            <v>-19.23</v>
          </cell>
          <cell r="M20">
            <v>-23.39</v>
          </cell>
        </row>
        <row r="21">
          <cell r="G21">
            <v>23.42</v>
          </cell>
          <cell r="H21">
            <v>20.86</v>
          </cell>
          <cell r="I21">
            <v>12.79</v>
          </cell>
          <cell r="J21">
            <v>1.5</v>
          </cell>
          <cell r="K21">
            <v>-9.98</v>
          </cell>
          <cell r="L21">
            <v>-19.47</v>
          </cell>
          <cell r="M21">
            <v>-23.41</v>
          </cell>
        </row>
        <row r="22">
          <cell r="G22">
            <v>23.43</v>
          </cell>
          <cell r="H22">
            <v>20.67</v>
          </cell>
          <cell r="I22">
            <v>12.47</v>
          </cell>
          <cell r="J22">
            <v>1.1100000000000001</v>
          </cell>
          <cell r="K22">
            <v>-10.34</v>
          </cell>
          <cell r="L22">
            <v>-19.7</v>
          </cell>
          <cell r="M22">
            <v>-23.43</v>
          </cell>
        </row>
        <row r="23">
          <cell r="G23">
            <v>23.44</v>
          </cell>
          <cell r="H23">
            <v>20.48</v>
          </cell>
          <cell r="I23">
            <v>12.13</v>
          </cell>
          <cell r="J23">
            <v>0.72</v>
          </cell>
          <cell r="K23">
            <v>-10.7</v>
          </cell>
          <cell r="L23">
            <v>-19.920000000000002</v>
          </cell>
          <cell r="M23">
            <v>-23.44</v>
          </cell>
        </row>
        <row r="24">
          <cell r="G24">
            <v>23.44</v>
          </cell>
          <cell r="H24">
            <v>20.29</v>
          </cell>
          <cell r="I24">
            <v>11.8</v>
          </cell>
          <cell r="J24">
            <v>0.33</v>
          </cell>
          <cell r="K24">
            <v>-11.05</v>
          </cell>
          <cell r="L24">
            <v>-20.14</v>
          </cell>
          <cell r="M24">
            <v>-23.44</v>
          </cell>
        </row>
        <row r="25">
          <cell r="G25">
            <v>23.43</v>
          </cell>
          <cell r="H25">
            <v>20.09</v>
          </cell>
          <cell r="I25">
            <v>11.46</v>
          </cell>
          <cell r="J25">
            <v>-0.06</v>
          </cell>
          <cell r="K25">
            <v>-11.41</v>
          </cell>
          <cell r="L25">
            <v>-20.350000000000001</v>
          </cell>
          <cell r="M25">
            <v>-23.43</v>
          </cell>
        </row>
        <row r="26">
          <cell r="G26">
            <v>23.41</v>
          </cell>
          <cell r="H26">
            <v>19.88</v>
          </cell>
          <cell r="I26">
            <v>11.12</v>
          </cell>
          <cell r="J26">
            <v>-0.45</v>
          </cell>
          <cell r="K26">
            <v>-11.75</v>
          </cell>
          <cell r="L26">
            <v>-20.55</v>
          </cell>
          <cell r="M26">
            <v>-23.42</v>
          </cell>
        </row>
        <row r="27">
          <cell r="G27">
            <v>23.39</v>
          </cell>
          <cell r="H27">
            <v>19.670000000000002</v>
          </cell>
          <cell r="I27">
            <v>10.78</v>
          </cell>
          <cell r="J27">
            <v>-0.84</v>
          </cell>
          <cell r="K27">
            <v>-12.1</v>
          </cell>
          <cell r="L27">
            <v>-20.75</v>
          </cell>
          <cell r="M27">
            <v>-23.4</v>
          </cell>
        </row>
        <row r="28">
          <cell r="G28">
            <v>23.36</v>
          </cell>
          <cell r="H28">
            <v>19.45</v>
          </cell>
          <cell r="I28">
            <v>10.43</v>
          </cell>
          <cell r="J28">
            <v>-1.23</v>
          </cell>
          <cell r="K28">
            <v>-12.44</v>
          </cell>
          <cell r="L28">
            <v>-20.94</v>
          </cell>
          <cell r="M28">
            <v>-23.37</v>
          </cell>
        </row>
        <row r="29">
          <cell r="G29">
            <v>23.32</v>
          </cell>
          <cell r="H29">
            <v>19.23</v>
          </cell>
          <cell r="I29">
            <v>10.08</v>
          </cell>
          <cell r="J29">
            <v>-1.62</v>
          </cell>
          <cell r="K29">
            <v>-12.78</v>
          </cell>
          <cell r="L29">
            <v>-21.13</v>
          </cell>
          <cell r="M29">
            <v>-23.33</v>
          </cell>
        </row>
        <row r="30">
          <cell r="G30">
            <v>23.28</v>
          </cell>
          <cell r="H30">
            <v>19</v>
          </cell>
          <cell r="I30">
            <v>9.73</v>
          </cell>
          <cell r="J30">
            <v>-2.0099999999999998</v>
          </cell>
          <cell r="K30">
            <v>-13.12</v>
          </cell>
          <cell r="L30">
            <v>-21.31</v>
          </cell>
          <cell r="M30">
            <v>-23.28</v>
          </cell>
        </row>
        <row r="31">
          <cell r="G31">
            <v>23.23</v>
          </cell>
          <cell r="H31">
            <v>18.760000000000002</v>
          </cell>
          <cell r="I31">
            <v>9.3800000000000008</v>
          </cell>
          <cell r="J31">
            <v>-2.4</v>
          </cell>
          <cell r="K31">
            <v>-13.46</v>
          </cell>
          <cell r="L31">
            <v>-21.48</v>
          </cell>
          <cell r="M31">
            <v>-23.23</v>
          </cell>
        </row>
        <row r="32">
          <cell r="H32">
            <v>18.53</v>
          </cell>
          <cell r="I32">
            <v>9.02</v>
          </cell>
          <cell r="K32">
            <v>-13.79</v>
          </cell>
          <cell r="M32">
            <v>-23.17</v>
          </cell>
        </row>
      </sheetData>
      <sheetData sheetId="23"/>
      <sheetData sheetId="24"/>
      <sheetData sheetId="2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rs_1" connectionId="1" xr16:uid="{051A8F8F-EFE6-4E41-818A-03CEFF847D14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1293-D9A1-4834-A899-3A437DDB9C81}">
  <dimension ref="A1:AQ76"/>
  <sheetViews>
    <sheetView tabSelected="1" showWhiteSpace="0" zoomScaleNormal="100" workbookViewId="0">
      <selection activeCell="AF12" sqref="AF12"/>
    </sheetView>
  </sheetViews>
  <sheetFormatPr baseColWidth="10" defaultColWidth="11" defaultRowHeight="13.2" outlineLevelCol="1" x14ac:dyDescent="0.25"/>
  <cols>
    <col min="1" max="1" width="29.77734375" style="5" customWidth="1"/>
    <col min="2" max="2" width="19.6640625" style="5" customWidth="1"/>
    <col min="3" max="3" width="4.109375" style="4" customWidth="1"/>
    <col min="4" max="4" width="11" style="4" customWidth="1"/>
    <col min="5" max="5" width="4.109375" style="5" hidden="1" customWidth="1" outlineLevel="1"/>
    <col min="6" max="6" width="3" style="5" hidden="1" customWidth="1" outlineLevel="1"/>
    <col min="7" max="7" width="9.44140625" style="5" customWidth="1" collapsed="1"/>
    <col min="8" max="8" width="9.44140625" style="5" hidden="1" customWidth="1" outlineLevel="1"/>
    <col min="9" max="9" width="10.44140625" style="5" customWidth="1" collapsed="1"/>
    <col min="10" max="10" width="2.44140625" style="5" hidden="1" customWidth="1" outlineLevel="1"/>
    <col min="11" max="12" width="4.44140625" style="5" hidden="1" customWidth="1" outlineLevel="1"/>
    <col min="13" max="13" width="7.77734375" style="4" customWidth="1" collapsed="1"/>
    <col min="14" max="16" width="8.6640625" style="4" hidden="1" customWidth="1" outlineLevel="1"/>
    <col min="17" max="18" width="8.6640625" style="5" hidden="1" customWidth="1" outlineLevel="1"/>
    <col min="19" max="19" width="10.44140625" style="5" customWidth="1" outlineLevel="1"/>
    <col min="20" max="20" width="2.88671875" style="5" hidden="1" customWidth="1"/>
    <col min="21" max="25" width="8.6640625" style="5" hidden="1" customWidth="1" outlineLevel="1"/>
    <col min="26" max="26" width="8.88671875" style="5" customWidth="1" collapsed="1"/>
    <col min="27" max="27" width="3.33203125" style="5" customWidth="1"/>
    <col min="28" max="28" width="8.88671875" style="5" customWidth="1"/>
    <col min="29" max="29" width="3.33203125" style="5" customWidth="1"/>
    <col min="30" max="30" width="8.6640625" style="5" customWidth="1"/>
    <col min="31" max="31" width="8.77734375" style="5" customWidth="1"/>
    <col min="32" max="32" width="29.21875" style="5" customWidth="1"/>
    <col min="33" max="33" width="17.21875" style="5" customWidth="1"/>
    <col min="34" max="16384" width="11" style="5"/>
  </cols>
  <sheetData>
    <row r="1" spans="1:43" ht="30" x14ac:dyDescent="0.35">
      <c r="A1" s="1" t="s">
        <v>182</v>
      </c>
      <c r="B1" s="2"/>
      <c r="C1" s="115" t="s">
        <v>0</v>
      </c>
      <c r="D1" s="115"/>
      <c r="E1" s="3"/>
      <c r="F1" s="3"/>
      <c r="G1" s="3"/>
      <c r="H1" s="3"/>
      <c r="I1" s="3"/>
      <c r="J1" s="3"/>
      <c r="K1" s="3"/>
      <c r="L1" s="3"/>
      <c r="M1" s="3"/>
      <c r="P1" s="3"/>
      <c r="Q1" s="3"/>
      <c r="R1" s="3"/>
      <c r="S1" s="3"/>
      <c r="T1" s="3"/>
      <c r="U1" s="116" t="s">
        <v>184</v>
      </c>
      <c r="V1" s="116"/>
      <c r="W1" s="116"/>
      <c r="X1" s="116"/>
      <c r="Y1" s="116"/>
      <c r="Z1" s="2"/>
      <c r="AA1" s="2"/>
      <c r="AB1" s="2"/>
      <c r="AC1" s="2"/>
      <c r="AD1" s="115" t="s">
        <v>185</v>
      </c>
      <c r="AE1" s="115"/>
      <c r="AF1" s="35"/>
    </row>
    <row r="2" spans="1:43" ht="17.399999999999999" x14ac:dyDescent="0.3">
      <c r="A2" s="6" t="s">
        <v>1</v>
      </c>
      <c r="B2" s="7"/>
      <c r="C2" s="117">
        <v>32</v>
      </c>
      <c r="D2" s="117"/>
      <c r="E2" s="6"/>
      <c r="F2" s="6"/>
      <c r="G2" s="6"/>
      <c r="H2" s="6"/>
      <c r="I2" s="6"/>
      <c r="J2" s="6"/>
      <c r="K2" s="6"/>
      <c r="L2" s="6"/>
      <c r="M2" s="6"/>
      <c r="P2" s="6"/>
      <c r="Q2" s="6"/>
      <c r="R2" s="6"/>
      <c r="S2" s="6"/>
      <c r="T2" s="6"/>
      <c r="U2" s="117">
        <v>0</v>
      </c>
      <c r="V2" s="117"/>
      <c r="W2" s="117"/>
      <c r="X2" s="117"/>
      <c r="Y2" s="117"/>
      <c r="Z2" s="8"/>
      <c r="AA2" s="8"/>
      <c r="AB2" s="8"/>
      <c r="AC2" s="8"/>
      <c r="AD2" s="9">
        <v>0</v>
      </c>
      <c r="AE2" s="10">
        <f>AD2/24</f>
        <v>0</v>
      </c>
      <c r="AF2" s="6"/>
    </row>
    <row r="3" spans="1:43" ht="12.75" customHeight="1" x14ac:dyDescent="0.25">
      <c r="A3" s="11" t="s">
        <v>2</v>
      </c>
      <c r="B3" s="12" t="s">
        <v>3</v>
      </c>
      <c r="C3" s="13" t="s">
        <v>4</v>
      </c>
      <c r="D3" s="14" t="s">
        <v>5</v>
      </c>
      <c r="E3" s="118" t="s">
        <v>6</v>
      </c>
      <c r="F3" s="119"/>
      <c r="G3" s="119"/>
      <c r="H3" s="119" t="s">
        <v>7</v>
      </c>
      <c r="I3" s="120"/>
      <c r="J3" s="118" t="s">
        <v>8</v>
      </c>
      <c r="K3" s="119"/>
      <c r="L3" s="119"/>
      <c r="M3" s="120"/>
      <c r="N3" s="121" t="s">
        <v>9</v>
      </c>
      <c r="O3" s="121"/>
      <c r="P3" s="121" t="s">
        <v>10</v>
      </c>
      <c r="Q3" s="121"/>
      <c r="R3" s="121"/>
      <c r="S3" s="113" t="s">
        <v>243</v>
      </c>
      <c r="T3" s="15"/>
      <c r="U3" s="121" t="s">
        <v>183</v>
      </c>
      <c r="V3" s="121"/>
      <c r="W3" s="121" t="s">
        <v>10</v>
      </c>
      <c r="X3" s="121"/>
      <c r="Y3" s="121"/>
      <c r="Z3" s="121" t="s">
        <v>11</v>
      </c>
      <c r="AA3" s="121"/>
      <c r="AB3" s="121"/>
      <c r="AC3" s="121"/>
      <c r="AD3" s="16" t="s">
        <v>12</v>
      </c>
      <c r="AE3" s="14" t="s">
        <v>13</v>
      </c>
      <c r="AP3" s="17"/>
      <c r="AQ3" s="18"/>
    </row>
    <row r="4" spans="1:43" ht="28.8" customHeight="1" thickBot="1" x14ac:dyDescent="0.3">
      <c r="A4" s="19"/>
      <c r="B4" s="20"/>
      <c r="C4" s="13"/>
      <c r="D4" s="14"/>
      <c r="E4" s="21" t="s">
        <v>14</v>
      </c>
      <c r="F4" s="22" t="s">
        <v>15</v>
      </c>
      <c r="G4" s="22" t="s">
        <v>252</v>
      </c>
      <c r="H4" s="23" t="s">
        <v>253</v>
      </c>
      <c r="I4" s="24" t="s">
        <v>16</v>
      </c>
      <c r="J4" s="21"/>
      <c r="K4" s="22" t="s">
        <v>14</v>
      </c>
      <c r="L4" s="25" t="s">
        <v>17</v>
      </c>
      <c r="M4" s="26" t="s">
        <v>252</v>
      </c>
      <c r="N4" s="27" t="s">
        <v>18</v>
      </c>
      <c r="O4" s="28" t="s">
        <v>19</v>
      </c>
      <c r="P4" s="27" t="s">
        <v>18</v>
      </c>
      <c r="Q4" s="29" t="s">
        <v>20</v>
      </c>
      <c r="R4" s="28" t="s">
        <v>21</v>
      </c>
      <c r="S4" s="113"/>
      <c r="T4" s="30"/>
      <c r="U4" s="27" t="s">
        <v>244</v>
      </c>
      <c r="V4" s="28" t="s">
        <v>19</v>
      </c>
      <c r="W4" s="27" t="s">
        <v>18</v>
      </c>
      <c r="X4" s="29" t="s">
        <v>20</v>
      </c>
      <c r="Y4" s="28" t="s">
        <v>21</v>
      </c>
      <c r="Z4" s="109" t="s">
        <v>22</v>
      </c>
      <c r="AA4" s="110"/>
      <c r="AB4" s="111" t="s">
        <v>23</v>
      </c>
      <c r="AC4" s="112"/>
      <c r="AD4" s="114" t="s">
        <v>24</v>
      </c>
      <c r="AE4" s="112"/>
      <c r="AG4" s="31"/>
      <c r="AP4" s="32"/>
      <c r="AQ4" s="33"/>
    </row>
    <row r="5" spans="1:43" ht="14.4" thickTop="1" thickBot="1" x14ac:dyDescent="0.3">
      <c r="E5" s="4" t="s">
        <v>14</v>
      </c>
      <c r="F5" s="34" t="s">
        <v>25</v>
      </c>
      <c r="G5" s="34"/>
      <c r="H5" s="34"/>
      <c r="I5" s="34"/>
      <c r="J5" s="4"/>
      <c r="K5" s="4"/>
      <c r="L5" s="34"/>
      <c r="Q5" s="35"/>
      <c r="R5" s="36"/>
      <c r="S5" s="4"/>
      <c r="T5" s="36"/>
      <c r="U5" s="36"/>
      <c r="V5" s="36"/>
      <c r="W5" s="36"/>
      <c r="X5" s="36"/>
      <c r="Y5" s="36"/>
      <c r="Z5" s="36"/>
      <c r="AA5" s="36"/>
      <c r="AB5" s="36"/>
      <c r="AC5" s="36"/>
      <c r="AG5" s="105"/>
      <c r="AH5" s="37"/>
      <c r="AI5" s="37"/>
      <c r="AJ5" s="37"/>
      <c r="AK5" s="37"/>
      <c r="AL5" s="37"/>
      <c r="AM5" s="37"/>
      <c r="AN5" s="37"/>
      <c r="AP5" s="17"/>
      <c r="AQ5" s="18"/>
    </row>
    <row r="6" spans="1:43" ht="13.8" thickTop="1" x14ac:dyDescent="0.25">
      <c r="A6" s="40" t="s">
        <v>26</v>
      </c>
      <c r="B6" s="41" t="s">
        <v>27</v>
      </c>
      <c r="C6" s="42">
        <v>1</v>
      </c>
      <c r="D6" s="43" t="s">
        <v>92</v>
      </c>
      <c r="E6" s="44">
        <v>357</v>
      </c>
      <c r="F6" s="45" t="s">
        <v>28</v>
      </c>
      <c r="G6" s="46">
        <f t="shared" ref="G6:G37" si="0">E6+F6/60</f>
        <v>357.65</v>
      </c>
      <c r="H6" s="47">
        <f t="shared" ref="H6:H37" si="1">(360-G6)/15</f>
        <v>0.15666666666666818</v>
      </c>
      <c r="I6" s="48">
        <f t="shared" ref="I6:I37" si="2">1/360*(360-G6)</f>
        <v>6.5277777777778415E-3</v>
      </c>
      <c r="J6" s="49" t="s">
        <v>29</v>
      </c>
      <c r="K6" s="49">
        <v>29</v>
      </c>
      <c r="L6" s="49" t="s">
        <v>30</v>
      </c>
      <c r="M6" s="50">
        <f t="shared" ref="M6:M37" si="3">IF(J6="S",-(K6+L6/60),(K6+L6/60))</f>
        <v>29.2</v>
      </c>
      <c r="N6" s="51">
        <f t="shared" ref="N6:N37" si="4">IF(Latitude&gt;0,IF(StarDeclination&gt;0,IF(StarDeclination&gt;(90-Latitude),"circum",DEGREES(ACOS(SIN(RADIANS(StarDeclination))/COS(RADIANS(Latitude))))),IF(StarDeclination&lt;-(90-Latitude),"not vis",DEGREES(ACOS(SIN(RADIANS(StarDeclination))/COS(RADIANS(Latitude)))))),IF(StarDeclination&gt;0,IF(StarDeclination&gt;-(-90-Latitude),"not vis",DEGREES(ACOS(SIN(RADIANS(StarDeclination))/COS(RADIANS(Latitude))))),IF(StarDeclination&lt;(-90-Latitude),"circum",DEGREES(ACOS(SIN(RADIANS(StarDeclination))/COS(RADIANS(Latitude)))))))</f>
        <v>54.881207004431104</v>
      </c>
      <c r="O6" s="52">
        <f t="shared" ref="O6:O37" si="5">IF(OR(N6="circum",N6="not vis"), N6,N6-90)</f>
        <v>-35.118792995568896</v>
      </c>
      <c r="P6" s="51">
        <f t="shared" ref="P6:P37" si="6">IF(OR(N6="circum",N6="not vis"),N6,360-N6)</f>
        <v>305.11879299556892</v>
      </c>
      <c r="Q6" s="52">
        <f t="shared" ref="Q6:Q37" si="7">IF(OR(N6="circum",N6="not vis"),N6,P6-180)</f>
        <v>125.11879299556892</v>
      </c>
      <c r="R6" s="53">
        <f t="shared" ref="R6:R37" si="8">IF(OR(P6="circum",P6="not vis"),P6,P6-270)</f>
        <v>35.118792995568924</v>
      </c>
      <c r="S6" s="108" t="s">
        <v>186</v>
      </c>
      <c r="T6" s="52"/>
      <c r="U6" s="54">
        <f t="shared" ref="U6:U37" si="9">IF(Latitude&gt;0,IF(StarDeclination&gt;0,IF(StarDeclination&gt;(90-Latitude),"circum",DEGREES(ACOS(((SIN(RADIANS(StarDeclination))-(SIN(RADIANS(Latitude))*SIN(RADIANS(StarAltitude)))))/((COS(RADIANS(Latitude))*COS(RADIANS(StarAltitude))))))),IF(StarDeclination&lt;-(90-Latitude-StarAltitude),"not vis",DEGREES(ACOS(((SIN(RADIANS(StarDeclination))-(SIN(RADIANS(Latitude))*SIN(RADIANS(StarAltitude)))))/((COS(RADIANS(Latitude))*COS(RADIANS(StarAltitude)))))))),IF(StarDeclination&gt;0,IF(StarDeclination&gt;-(-90-Latitude+StarAltitude),"not vis",DEGREES(ACOS(((SIN(RADIANS(StarDeclination))-(SIN(RADIANS(Latitude))*SIN(RADIANS(StarAltitude)))))/((COS(RADIANS(Latitude))*COS(RADIANS(StarAltitude))))))),IF(StarDeclination&lt;(-90-Latitude),"circum",DEGREES(ACOS(((SIN(RADIANS(StarDeclination))-(SIN(RADIANS(Latitude))*SIN(RADIANS(StarAltitude)))))/((COS(RADIANS(Latitude))*COS(RADIANS(StarAltitude)))))))))</f>
        <v>54.881207004431104</v>
      </c>
      <c r="V6" s="52">
        <f t="shared" ref="V6:V37" si="10">IF(OR(U6="circum",U6="not vis"), U6,U6-90)</f>
        <v>-35.118792995568896</v>
      </c>
      <c r="W6" s="54">
        <f t="shared" ref="W6:W37" si="11">IF(OR(U6="circum",U6="not vis"),U6,360-U6)</f>
        <v>305.11879299556892</v>
      </c>
      <c r="X6" s="52">
        <f t="shared" ref="X6:X37" si="12">IF(OR(W6="circum",W6="not vis"),W6,W6-180)</f>
        <v>125.11879299556892</v>
      </c>
      <c r="Y6" s="52">
        <f t="shared" ref="Y6:Y37" si="13">IF(OR(W6="circum",W6="not vis"),W6,W6-270)</f>
        <v>35.118792995568924</v>
      </c>
      <c r="Z6" s="51">
        <f t="shared" ref="Z6:Z37" si="14">IF(DEGREES(ASIN(SIN(RADIANS(Latitude))*SIN(RADIANS(StarDeclination))+COS(RADIANS(Latitude))*COS(RADIANS(StarDeclination))*COS(RADIANS(0*15))))&lt;0,"not vis",DEGREES(ASIN(SIN(RADIANS(Latitude))*SIN(RADIANS(StarDeclination))+COS(RADIANS(Latitude))*COS(RADIANS(StarDeclination))*COS(RADIANS(0*15)))))</f>
        <v>87.20000000000006</v>
      </c>
      <c r="AA6" s="55" t="str">
        <f t="shared" ref="AA6:AA37" si="15">IF($C$2&gt;0,IF($M6&gt;90-$C$2,"N","S"),IF($M6&lt;-90-$C$2,"S","N"))</f>
        <v>S</v>
      </c>
      <c r="AB6" s="56" t="str">
        <f t="shared" ref="AB6:AB37" si="16">IF(DEGREES(ASIN(SIN(RADIANS(Latitude))*SIN(RADIANS(StarDeclination))+COS(RADIANS(Latitude))*COS(RADIANS(StarDeclination))*COS(RADIANS(12*15))))&lt;0,"not vis",DEGREES(ASIN(SIN(RADIANS(Latitude))*SIN(RADIANS(StarDeclination))+COS(RADIANS(Latitude))*COS(RADIANS(StarDeclination))*COS(RADIANS(12*15)))))</f>
        <v>not vis</v>
      </c>
      <c r="AC6" s="53" t="str">
        <f t="shared" ref="AC6:AC37" si="17">IF($C$2&gt;0,IF($M6&gt;90-$C$2,"N","S"),IF($M6&lt;-90-$C$2,"S","N"))</f>
        <v>S</v>
      </c>
      <c r="AD6" s="57">
        <f t="shared" ref="AD6:AD37" si="18">DEGREES(ASIN(SIN(RADIANS(Latitude))*SIN(RADIANS(StarDeclination))+COS(RADIANS(Latitude))*COS(RADIANS(StarDeclination))*COS(RADIANS(HourAngle*15))))</f>
        <v>87.20000000000006</v>
      </c>
      <c r="AE6" s="58">
        <f t="shared" ref="AE6:AE37" si="19">DEGREES(ATAN(SIN(RADIANS(HourAngle*15))/(SIN(RADIANS(Latitude))*COS(RADIANS(HourAngle*15))-COS(RADIANS(Latitude))*TAN(RADIANS(StarDeclination)))))</f>
        <v>0</v>
      </c>
      <c r="AG6" s="104"/>
      <c r="AH6" s="37"/>
      <c r="AI6" s="37"/>
      <c r="AJ6" s="37"/>
      <c r="AK6" s="37"/>
      <c r="AL6" s="37"/>
      <c r="AM6" s="37"/>
      <c r="AN6" s="37"/>
      <c r="AP6" s="17"/>
      <c r="AQ6" s="18"/>
    </row>
    <row r="7" spans="1:43" x14ac:dyDescent="0.25">
      <c r="A7" s="40" t="s">
        <v>31</v>
      </c>
      <c r="B7" s="41" t="s">
        <v>32</v>
      </c>
      <c r="C7" s="59">
        <v>2</v>
      </c>
      <c r="D7" s="60" t="s">
        <v>250</v>
      </c>
      <c r="E7" s="61">
        <v>353</v>
      </c>
      <c r="F7" s="62" t="s">
        <v>33</v>
      </c>
      <c r="G7" s="63">
        <f t="shared" si="0"/>
        <v>353.18333333333334</v>
      </c>
      <c r="H7" s="64">
        <f t="shared" si="1"/>
        <v>0.45444444444444421</v>
      </c>
      <c r="I7" s="65">
        <f t="shared" si="2"/>
        <v>1.8935185185185176E-2</v>
      </c>
      <c r="J7" s="66" t="s">
        <v>34</v>
      </c>
      <c r="K7" s="66">
        <v>42</v>
      </c>
      <c r="L7" s="66" t="s">
        <v>30</v>
      </c>
      <c r="M7" s="67">
        <f t="shared" si="3"/>
        <v>-42.2</v>
      </c>
      <c r="N7" s="38">
        <f t="shared" si="4"/>
        <v>142.38016874404215</v>
      </c>
      <c r="O7" s="37">
        <f t="shared" si="5"/>
        <v>52.380168744042152</v>
      </c>
      <c r="P7" s="38">
        <f t="shared" si="6"/>
        <v>217.61983125595785</v>
      </c>
      <c r="Q7" s="37">
        <f t="shared" si="7"/>
        <v>37.619831255957848</v>
      </c>
      <c r="R7" s="68">
        <f t="shared" si="8"/>
        <v>-52.380168744042152</v>
      </c>
      <c r="S7" s="107" t="s">
        <v>242</v>
      </c>
      <c r="T7" s="37"/>
      <c r="U7" s="69">
        <f t="shared" si="9"/>
        <v>142.38016874404215</v>
      </c>
      <c r="V7" s="37">
        <f t="shared" si="10"/>
        <v>52.380168744042152</v>
      </c>
      <c r="W7" s="69">
        <f t="shared" si="11"/>
        <v>217.61983125595785</v>
      </c>
      <c r="X7" s="37">
        <f t="shared" si="12"/>
        <v>37.619831255957848</v>
      </c>
      <c r="Y7" s="68">
        <f t="shared" si="13"/>
        <v>-52.380168744042152</v>
      </c>
      <c r="Z7" s="38">
        <f t="shared" si="14"/>
        <v>15.8</v>
      </c>
      <c r="AA7" s="39" t="str">
        <f t="shared" si="15"/>
        <v>S</v>
      </c>
      <c r="AB7" s="70" t="str">
        <f t="shared" si="16"/>
        <v>not vis</v>
      </c>
      <c r="AC7" s="68" t="str">
        <f t="shared" si="17"/>
        <v>S</v>
      </c>
      <c r="AD7" s="71">
        <f t="shared" si="18"/>
        <v>15.8</v>
      </c>
      <c r="AE7" s="72">
        <f t="shared" si="19"/>
        <v>0</v>
      </c>
      <c r="AG7" s="104"/>
      <c r="AH7" s="37"/>
      <c r="AI7" s="37"/>
      <c r="AJ7" s="37"/>
      <c r="AK7" s="37"/>
      <c r="AL7" s="37"/>
      <c r="AM7" s="37"/>
      <c r="AN7" s="37"/>
      <c r="AP7" s="17"/>
      <c r="AQ7" s="18"/>
    </row>
    <row r="8" spans="1:43" x14ac:dyDescent="0.25">
      <c r="A8" s="40" t="s">
        <v>35</v>
      </c>
      <c r="B8" s="41" t="s">
        <v>36</v>
      </c>
      <c r="C8" s="59">
        <v>3</v>
      </c>
      <c r="D8" s="60" t="s">
        <v>249</v>
      </c>
      <c r="E8" s="61">
        <v>349</v>
      </c>
      <c r="F8" s="62" t="s">
        <v>37</v>
      </c>
      <c r="G8" s="63">
        <f t="shared" si="0"/>
        <v>349.58333333333331</v>
      </c>
      <c r="H8" s="64">
        <f t="shared" si="1"/>
        <v>0.69444444444444575</v>
      </c>
      <c r="I8" s="65">
        <f t="shared" si="2"/>
        <v>2.8935185185185237E-2</v>
      </c>
      <c r="J8" s="66" t="s">
        <v>29</v>
      </c>
      <c r="K8" s="66">
        <v>56</v>
      </c>
      <c r="L8" s="66" t="s">
        <v>28</v>
      </c>
      <c r="M8" s="67">
        <f t="shared" si="3"/>
        <v>56.65</v>
      </c>
      <c r="N8" s="38">
        <f t="shared" si="4"/>
        <v>9.9361495022809496</v>
      </c>
      <c r="O8" s="37">
        <f t="shared" si="5"/>
        <v>-80.063850497719045</v>
      </c>
      <c r="P8" s="38">
        <f t="shared" si="6"/>
        <v>350.06385049771905</v>
      </c>
      <c r="Q8" s="37">
        <f t="shared" si="7"/>
        <v>170.06385049771905</v>
      </c>
      <c r="R8" s="68">
        <f t="shared" si="8"/>
        <v>80.063850497719045</v>
      </c>
      <c r="S8" s="106" t="s">
        <v>187</v>
      </c>
      <c r="T8" s="37"/>
      <c r="U8" s="69">
        <f t="shared" si="9"/>
        <v>9.9361495022809496</v>
      </c>
      <c r="V8" s="37">
        <f t="shared" si="10"/>
        <v>-80.063850497719045</v>
      </c>
      <c r="W8" s="69">
        <f t="shared" si="11"/>
        <v>350.06385049771905</v>
      </c>
      <c r="X8" s="37">
        <f t="shared" si="12"/>
        <v>170.06385049771905</v>
      </c>
      <c r="Y8" s="68">
        <f t="shared" si="13"/>
        <v>80.063850497719045</v>
      </c>
      <c r="Z8" s="38">
        <f t="shared" si="14"/>
        <v>65.350000000000009</v>
      </c>
      <c r="AA8" s="39" t="str">
        <f t="shared" si="15"/>
        <v>S</v>
      </c>
      <c r="AB8" s="70" t="str">
        <f t="shared" si="16"/>
        <v>not vis</v>
      </c>
      <c r="AC8" s="68" t="str">
        <f t="shared" si="17"/>
        <v>S</v>
      </c>
      <c r="AD8" s="71">
        <f t="shared" si="18"/>
        <v>65.350000000000009</v>
      </c>
      <c r="AE8" s="72">
        <f t="shared" si="19"/>
        <v>0</v>
      </c>
      <c r="AG8" s="104"/>
      <c r="AH8" s="37"/>
      <c r="AI8" s="37"/>
      <c r="AJ8" s="37"/>
      <c r="AK8" s="37"/>
      <c r="AL8" s="37"/>
      <c r="AM8" s="37"/>
      <c r="AN8" s="37"/>
      <c r="AP8" s="32"/>
      <c r="AQ8" s="33"/>
    </row>
    <row r="9" spans="1:43" x14ac:dyDescent="0.25">
      <c r="A9" s="40" t="s">
        <v>38</v>
      </c>
      <c r="B9" s="41" t="s">
        <v>39</v>
      </c>
      <c r="C9" s="59">
        <v>4</v>
      </c>
      <c r="D9" s="60" t="s">
        <v>92</v>
      </c>
      <c r="E9" s="61">
        <v>348</v>
      </c>
      <c r="F9" s="62" t="s">
        <v>40</v>
      </c>
      <c r="G9" s="63">
        <f t="shared" si="0"/>
        <v>348.85</v>
      </c>
      <c r="H9" s="64">
        <f t="shared" si="1"/>
        <v>0.74333333333333185</v>
      </c>
      <c r="I9" s="65">
        <f t="shared" si="2"/>
        <v>3.0972222222222161E-2</v>
      </c>
      <c r="J9" s="66" t="s">
        <v>34</v>
      </c>
      <c r="K9" s="66">
        <v>17</v>
      </c>
      <c r="L9" s="66" t="s">
        <v>41</v>
      </c>
      <c r="M9" s="67">
        <f t="shared" si="3"/>
        <v>-17.883333333333333</v>
      </c>
      <c r="N9" s="38">
        <f t="shared" si="4"/>
        <v>111.22933497986197</v>
      </c>
      <c r="O9" s="37">
        <f t="shared" si="5"/>
        <v>21.229334979861974</v>
      </c>
      <c r="P9" s="38">
        <f t="shared" si="6"/>
        <v>248.77066502013804</v>
      </c>
      <c r="Q9" s="37">
        <f t="shared" si="7"/>
        <v>68.77066502013804</v>
      </c>
      <c r="R9" s="68">
        <f t="shared" si="8"/>
        <v>-21.22933497986196</v>
      </c>
      <c r="S9" s="107" t="s">
        <v>188</v>
      </c>
      <c r="T9" s="37"/>
      <c r="U9" s="69">
        <f t="shared" si="9"/>
        <v>111.22933497986197</v>
      </c>
      <c r="V9" s="37">
        <f t="shared" si="10"/>
        <v>21.229334979861974</v>
      </c>
      <c r="W9" s="69">
        <f t="shared" si="11"/>
        <v>248.77066502013804</v>
      </c>
      <c r="X9" s="37">
        <f t="shared" si="12"/>
        <v>68.77066502013804</v>
      </c>
      <c r="Y9" s="68">
        <f t="shared" si="13"/>
        <v>-21.22933497986196</v>
      </c>
      <c r="Z9" s="38">
        <f t="shared" si="14"/>
        <v>40.116666666666667</v>
      </c>
      <c r="AA9" s="39" t="str">
        <f t="shared" si="15"/>
        <v>S</v>
      </c>
      <c r="AB9" s="70" t="str">
        <f t="shared" si="16"/>
        <v>not vis</v>
      </c>
      <c r="AC9" s="68" t="str">
        <f t="shared" si="17"/>
        <v>S</v>
      </c>
      <c r="AD9" s="71">
        <f t="shared" si="18"/>
        <v>40.116666666666667</v>
      </c>
      <c r="AE9" s="72">
        <f t="shared" si="19"/>
        <v>0</v>
      </c>
      <c r="AG9" s="104"/>
      <c r="AH9" s="37"/>
      <c r="AI9" s="37"/>
      <c r="AJ9" s="37"/>
      <c r="AK9" s="37"/>
      <c r="AL9" s="37"/>
      <c r="AM9" s="37"/>
      <c r="AN9" s="37"/>
      <c r="AP9" s="17"/>
      <c r="AQ9" s="18"/>
    </row>
    <row r="10" spans="1:43" x14ac:dyDescent="0.25">
      <c r="A10" s="40" t="s">
        <v>42</v>
      </c>
      <c r="B10" s="41" t="s">
        <v>43</v>
      </c>
      <c r="C10" s="59">
        <v>5</v>
      </c>
      <c r="D10" s="60">
        <v>0.6</v>
      </c>
      <c r="E10" s="61">
        <v>335</v>
      </c>
      <c r="F10" s="62" t="s">
        <v>44</v>
      </c>
      <c r="G10" s="63">
        <f t="shared" si="0"/>
        <v>335.38333333333333</v>
      </c>
      <c r="H10" s="64">
        <f t="shared" si="1"/>
        <v>1.6411111111111116</v>
      </c>
      <c r="I10" s="65">
        <f t="shared" si="2"/>
        <v>6.8379629629629651E-2</v>
      </c>
      <c r="J10" s="66" t="s">
        <v>34</v>
      </c>
      <c r="K10" s="66">
        <v>57</v>
      </c>
      <c r="L10" s="66" t="s">
        <v>45</v>
      </c>
      <c r="M10" s="67">
        <f t="shared" si="3"/>
        <v>-57.133333333333333</v>
      </c>
      <c r="N10" s="38">
        <f t="shared" si="4"/>
        <v>172.06863362329347</v>
      </c>
      <c r="O10" s="37">
        <f t="shared" si="5"/>
        <v>82.068633623293465</v>
      </c>
      <c r="P10" s="38">
        <f t="shared" si="6"/>
        <v>187.93136637670653</v>
      </c>
      <c r="Q10" s="37">
        <f t="shared" si="7"/>
        <v>7.931366376706535</v>
      </c>
      <c r="R10" s="68">
        <f t="shared" si="8"/>
        <v>-82.068633623293465</v>
      </c>
      <c r="S10" s="106" t="s">
        <v>189</v>
      </c>
      <c r="T10" s="37"/>
      <c r="U10" s="69">
        <f t="shared" si="9"/>
        <v>172.06863362329347</v>
      </c>
      <c r="V10" s="37">
        <f t="shared" si="10"/>
        <v>82.068633623293465</v>
      </c>
      <c r="W10" s="69">
        <f t="shared" si="11"/>
        <v>187.93136637670653</v>
      </c>
      <c r="X10" s="37">
        <f t="shared" si="12"/>
        <v>7.931366376706535</v>
      </c>
      <c r="Y10" s="68">
        <f t="shared" si="13"/>
        <v>-82.068633623293465</v>
      </c>
      <c r="Z10" s="38">
        <f t="shared" si="14"/>
        <v>0.86666666666667258</v>
      </c>
      <c r="AA10" s="39" t="str">
        <f t="shared" si="15"/>
        <v>S</v>
      </c>
      <c r="AB10" s="70" t="str">
        <f t="shared" si="16"/>
        <v>not vis</v>
      </c>
      <c r="AC10" s="68" t="str">
        <f t="shared" si="17"/>
        <v>S</v>
      </c>
      <c r="AD10" s="71">
        <f t="shared" si="18"/>
        <v>0.86666666666667258</v>
      </c>
      <c r="AE10" s="72">
        <f t="shared" si="19"/>
        <v>0</v>
      </c>
      <c r="AG10" s="104"/>
      <c r="AH10" s="37"/>
      <c r="AI10" s="37"/>
      <c r="AJ10" s="37"/>
      <c r="AK10" s="37"/>
      <c r="AL10" s="37"/>
      <c r="AM10" s="37"/>
      <c r="AN10" s="37"/>
      <c r="AP10" s="17"/>
      <c r="AQ10" s="18"/>
    </row>
    <row r="11" spans="1:43" x14ac:dyDescent="0.25">
      <c r="A11" s="40" t="s">
        <v>46</v>
      </c>
      <c r="B11" s="41" t="s">
        <v>47</v>
      </c>
      <c r="C11" s="59">
        <v>6</v>
      </c>
      <c r="D11" s="60" t="s">
        <v>92</v>
      </c>
      <c r="E11" s="61">
        <v>327</v>
      </c>
      <c r="F11" s="62" t="s">
        <v>48</v>
      </c>
      <c r="G11" s="63">
        <f t="shared" si="0"/>
        <v>327.93333333333334</v>
      </c>
      <c r="H11" s="64">
        <f t="shared" si="1"/>
        <v>2.1377777777777776</v>
      </c>
      <c r="I11" s="65">
        <f t="shared" si="2"/>
        <v>8.9074074074074069E-2</v>
      </c>
      <c r="J11" s="66" t="s">
        <v>29</v>
      </c>
      <c r="K11" s="66">
        <v>23</v>
      </c>
      <c r="L11" s="66" t="s">
        <v>49</v>
      </c>
      <c r="M11" s="67">
        <f t="shared" si="3"/>
        <v>23.55</v>
      </c>
      <c r="N11" s="38">
        <f t="shared" si="4"/>
        <v>61.89169169290787</v>
      </c>
      <c r="O11" s="37">
        <f t="shared" si="5"/>
        <v>-28.10830830709213</v>
      </c>
      <c r="P11" s="38">
        <f t="shared" si="6"/>
        <v>298.1083083070921</v>
      </c>
      <c r="Q11" s="37">
        <f t="shared" si="7"/>
        <v>118.1083083070921</v>
      </c>
      <c r="R11" s="68">
        <f t="shared" si="8"/>
        <v>28.108308307092102</v>
      </c>
      <c r="S11" s="107" t="s">
        <v>190</v>
      </c>
      <c r="T11" s="37"/>
      <c r="U11" s="69">
        <f t="shared" si="9"/>
        <v>61.89169169290787</v>
      </c>
      <c r="V11" s="37">
        <f t="shared" si="10"/>
        <v>-28.10830830709213</v>
      </c>
      <c r="W11" s="69">
        <f t="shared" si="11"/>
        <v>298.1083083070921</v>
      </c>
      <c r="X11" s="37">
        <f t="shared" si="12"/>
        <v>118.1083083070921</v>
      </c>
      <c r="Y11" s="68">
        <f t="shared" si="13"/>
        <v>28.108308307092102</v>
      </c>
      <c r="Z11" s="38">
        <f t="shared" si="14"/>
        <v>81.550000000000026</v>
      </c>
      <c r="AA11" s="39" t="str">
        <f t="shared" si="15"/>
        <v>S</v>
      </c>
      <c r="AB11" s="70" t="str">
        <f t="shared" si="16"/>
        <v>not vis</v>
      </c>
      <c r="AC11" s="68" t="str">
        <f t="shared" si="17"/>
        <v>S</v>
      </c>
      <c r="AD11" s="71">
        <f t="shared" si="18"/>
        <v>81.550000000000026</v>
      </c>
      <c r="AE11" s="72">
        <f t="shared" si="19"/>
        <v>0</v>
      </c>
      <c r="AG11" s="104"/>
      <c r="AH11" s="37"/>
      <c r="AI11" s="37"/>
      <c r="AJ11" s="37"/>
      <c r="AK11" s="37"/>
      <c r="AL11" s="37"/>
      <c r="AM11" s="37"/>
      <c r="AN11" s="37"/>
      <c r="AP11" s="17"/>
      <c r="AQ11" s="18"/>
    </row>
    <row r="12" spans="1:43" x14ac:dyDescent="0.25">
      <c r="A12" s="40" t="s">
        <v>50</v>
      </c>
      <c r="B12" s="41" t="s">
        <v>43</v>
      </c>
      <c r="C12" s="59">
        <v>7</v>
      </c>
      <c r="D12" s="60" t="s">
        <v>245</v>
      </c>
      <c r="E12" s="61">
        <v>315</v>
      </c>
      <c r="F12" s="62" t="s">
        <v>51</v>
      </c>
      <c r="G12" s="63">
        <f t="shared" si="0"/>
        <v>315.25</v>
      </c>
      <c r="H12" s="64">
        <f t="shared" si="1"/>
        <v>2.9833333333333334</v>
      </c>
      <c r="I12" s="65">
        <f t="shared" si="2"/>
        <v>0.12430555555555556</v>
      </c>
      <c r="J12" s="66" t="s">
        <v>34</v>
      </c>
      <c r="K12" s="66">
        <v>40</v>
      </c>
      <c r="L12" s="66" t="s">
        <v>52</v>
      </c>
      <c r="M12" s="67">
        <f t="shared" si="3"/>
        <v>-40.233333333333334</v>
      </c>
      <c r="N12" s="38">
        <f t="shared" si="4"/>
        <v>139.60842617966844</v>
      </c>
      <c r="O12" s="37">
        <f t="shared" si="5"/>
        <v>49.608426179668442</v>
      </c>
      <c r="P12" s="38">
        <f t="shared" si="6"/>
        <v>220.39157382033156</v>
      </c>
      <c r="Q12" s="37">
        <f t="shared" si="7"/>
        <v>40.391573820331558</v>
      </c>
      <c r="R12" s="68">
        <f t="shared" si="8"/>
        <v>-49.608426179668442</v>
      </c>
      <c r="S12" s="106" t="s">
        <v>191</v>
      </c>
      <c r="T12" s="37"/>
      <c r="U12" s="69">
        <f t="shared" si="9"/>
        <v>139.60842617966844</v>
      </c>
      <c r="V12" s="37">
        <f t="shared" si="10"/>
        <v>49.608426179668442</v>
      </c>
      <c r="W12" s="69">
        <f t="shared" si="11"/>
        <v>220.39157382033156</v>
      </c>
      <c r="X12" s="37">
        <f t="shared" si="12"/>
        <v>40.391573820331558</v>
      </c>
      <c r="Y12" s="68">
        <f t="shared" si="13"/>
        <v>-49.608426179668442</v>
      </c>
      <c r="Z12" s="38">
        <f t="shared" si="14"/>
        <v>17.766666666666669</v>
      </c>
      <c r="AA12" s="39" t="str">
        <f t="shared" si="15"/>
        <v>S</v>
      </c>
      <c r="AB12" s="70" t="str">
        <f t="shared" si="16"/>
        <v>not vis</v>
      </c>
      <c r="AC12" s="68" t="str">
        <f t="shared" si="17"/>
        <v>S</v>
      </c>
      <c r="AD12" s="71">
        <f t="shared" si="18"/>
        <v>17.766666666666669</v>
      </c>
      <c r="AE12" s="72">
        <f t="shared" si="19"/>
        <v>0</v>
      </c>
      <c r="AG12" s="104"/>
      <c r="AH12" s="37"/>
      <c r="AI12" s="37"/>
      <c r="AJ12" s="37"/>
      <c r="AK12" s="37"/>
      <c r="AL12" s="37"/>
      <c r="AM12" s="37"/>
      <c r="AN12" s="37"/>
      <c r="AP12" s="32"/>
      <c r="AQ12" s="33"/>
    </row>
    <row r="13" spans="1:43" x14ac:dyDescent="0.25">
      <c r="A13" s="40" t="s">
        <v>53</v>
      </c>
      <c r="B13" s="41" t="s">
        <v>39</v>
      </c>
      <c r="C13" s="73">
        <v>8</v>
      </c>
      <c r="D13" s="59" t="s">
        <v>247</v>
      </c>
      <c r="E13" s="61">
        <v>314</v>
      </c>
      <c r="F13" s="62" t="s">
        <v>54</v>
      </c>
      <c r="G13" s="63">
        <f t="shared" si="0"/>
        <v>314.16666666666669</v>
      </c>
      <c r="H13" s="64">
        <f t="shared" si="1"/>
        <v>3.0555555555555545</v>
      </c>
      <c r="I13" s="65">
        <f t="shared" si="2"/>
        <v>0.12731481481481477</v>
      </c>
      <c r="J13" s="66" t="s">
        <v>29</v>
      </c>
      <c r="K13" s="66">
        <v>4</v>
      </c>
      <c r="L13" s="66" t="s">
        <v>54</v>
      </c>
      <c r="M13" s="67">
        <f t="shared" si="3"/>
        <v>4.166666666666667</v>
      </c>
      <c r="N13" s="38">
        <f t="shared" si="4"/>
        <v>85.085060548654056</v>
      </c>
      <c r="O13" s="37">
        <f t="shared" si="5"/>
        <v>-4.9149394513459441</v>
      </c>
      <c r="P13" s="38">
        <f t="shared" si="6"/>
        <v>274.91493945134596</v>
      </c>
      <c r="Q13" s="37">
        <f t="shared" si="7"/>
        <v>94.914939451345958</v>
      </c>
      <c r="R13" s="68">
        <f t="shared" si="8"/>
        <v>4.9149394513459583</v>
      </c>
      <c r="S13" s="107" t="s">
        <v>192</v>
      </c>
      <c r="T13" s="37"/>
      <c r="U13" s="69">
        <f t="shared" si="9"/>
        <v>85.085060548654056</v>
      </c>
      <c r="V13" s="37">
        <f t="shared" si="10"/>
        <v>-4.9149394513459441</v>
      </c>
      <c r="W13" s="69">
        <f t="shared" si="11"/>
        <v>274.91493945134596</v>
      </c>
      <c r="X13" s="37">
        <f t="shared" si="12"/>
        <v>94.914939451345958</v>
      </c>
      <c r="Y13" s="68">
        <f t="shared" si="13"/>
        <v>4.9149394513459583</v>
      </c>
      <c r="Z13" s="38">
        <f t="shared" si="14"/>
        <v>62.166666666666664</v>
      </c>
      <c r="AA13" s="39" t="str">
        <f t="shared" si="15"/>
        <v>S</v>
      </c>
      <c r="AB13" s="70" t="str">
        <f t="shared" si="16"/>
        <v>not vis</v>
      </c>
      <c r="AC13" s="68" t="str">
        <f t="shared" si="17"/>
        <v>S</v>
      </c>
      <c r="AD13" s="71">
        <f t="shared" si="18"/>
        <v>62.166666666666664</v>
      </c>
      <c r="AE13" s="72">
        <f t="shared" si="19"/>
        <v>0</v>
      </c>
      <c r="AG13" s="104"/>
      <c r="AH13" s="4"/>
      <c r="AI13" s="37"/>
      <c r="AJ13" s="37"/>
      <c r="AK13" s="37"/>
      <c r="AL13" s="37"/>
      <c r="AP13" s="17"/>
      <c r="AQ13" s="18"/>
    </row>
    <row r="14" spans="1:43" x14ac:dyDescent="0.25">
      <c r="A14" s="74" t="s">
        <v>55</v>
      </c>
      <c r="B14" s="75" t="s">
        <v>56</v>
      </c>
      <c r="C14" s="59">
        <v>9</v>
      </c>
      <c r="D14" s="60">
        <v>1.9</v>
      </c>
      <c r="E14" s="61">
        <v>308</v>
      </c>
      <c r="F14" s="62" t="s">
        <v>57</v>
      </c>
      <c r="G14" s="63">
        <f t="shared" si="0"/>
        <v>308.56666666666666</v>
      </c>
      <c r="H14" s="64">
        <f t="shared" si="1"/>
        <v>3.4288888888888893</v>
      </c>
      <c r="I14" s="65">
        <f t="shared" si="2"/>
        <v>0.1428703703703704</v>
      </c>
      <c r="J14" s="66" t="s">
        <v>29</v>
      </c>
      <c r="K14" s="66">
        <v>49</v>
      </c>
      <c r="L14" s="76">
        <v>56</v>
      </c>
      <c r="M14" s="67">
        <f t="shared" si="3"/>
        <v>49.93333333333333</v>
      </c>
      <c r="N14" s="38">
        <f t="shared" si="4"/>
        <v>25.52191879314168</v>
      </c>
      <c r="O14" s="37">
        <f t="shared" si="5"/>
        <v>-64.47808120685832</v>
      </c>
      <c r="P14" s="38">
        <f t="shared" si="6"/>
        <v>334.47808120685829</v>
      </c>
      <c r="Q14" s="37">
        <f t="shared" si="7"/>
        <v>154.47808120685829</v>
      </c>
      <c r="R14" s="68">
        <f t="shared" si="8"/>
        <v>64.478081206858292</v>
      </c>
      <c r="S14" s="106" t="s">
        <v>193</v>
      </c>
      <c r="T14" s="37"/>
      <c r="U14" s="69">
        <f t="shared" si="9"/>
        <v>25.52191879314168</v>
      </c>
      <c r="V14" s="37">
        <f t="shared" si="10"/>
        <v>-64.47808120685832</v>
      </c>
      <c r="W14" s="69">
        <f t="shared" si="11"/>
        <v>334.47808120685829</v>
      </c>
      <c r="X14" s="37">
        <f t="shared" si="12"/>
        <v>154.47808120685829</v>
      </c>
      <c r="Y14" s="68">
        <f t="shared" si="13"/>
        <v>64.478081206858292</v>
      </c>
      <c r="Z14" s="38">
        <f t="shared" si="14"/>
        <v>72.066666666666649</v>
      </c>
      <c r="AA14" s="39" t="str">
        <f t="shared" si="15"/>
        <v>S</v>
      </c>
      <c r="AB14" s="70" t="str">
        <f t="shared" si="16"/>
        <v>not vis</v>
      </c>
      <c r="AC14" s="68" t="str">
        <f t="shared" si="17"/>
        <v>S</v>
      </c>
      <c r="AD14" s="71">
        <f t="shared" si="18"/>
        <v>72.066666666666649</v>
      </c>
      <c r="AE14" s="72">
        <f t="shared" si="19"/>
        <v>0</v>
      </c>
      <c r="AP14" s="17"/>
      <c r="AQ14" s="18"/>
    </row>
    <row r="15" spans="1:43" ht="12.6" customHeight="1" x14ac:dyDescent="0.25">
      <c r="A15" s="40" t="s">
        <v>58</v>
      </c>
      <c r="B15" s="41" t="s">
        <v>59</v>
      </c>
      <c r="C15" s="59">
        <v>10</v>
      </c>
      <c r="D15" s="60">
        <v>1.1000000000000001</v>
      </c>
      <c r="E15" s="61">
        <v>290</v>
      </c>
      <c r="F15" s="62" t="s">
        <v>60</v>
      </c>
      <c r="G15" s="63">
        <f t="shared" si="0"/>
        <v>290.73333333333335</v>
      </c>
      <c r="H15" s="64">
        <f t="shared" si="1"/>
        <v>4.6177777777777766</v>
      </c>
      <c r="I15" s="65">
        <f t="shared" si="2"/>
        <v>0.19240740740740736</v>
      </c>
      <c r="J15" s="66" t="s">
        <v>29</v>
      </c>
      <c r="K15" s="66">
        <v>16</v>
      </c>
      <c r="L15" s="66" t="s">
        <v>49</v>
      </c>
      <c r="M15" s="67">
        <f t="shared" si="3"/>
        <v>16.55</v>
      </c>
      <c r="N15" s="38">
        <f t="shared" si="4"/>
        <v>70.373254384292096</v>
      </c>
      <c r="O15" s="37">
        <f t="shared" si="5"/>
        <v>-19.626745615707904</v>
      </c>
      <c r="P15" s="38">
        <f t="shared" si="6"/>
        <v>289.62674561570793</v>
      </c>
      <c r="Q15" s="37">
        <f t="shared" si="7"/>
        <v>109.62674561570793</v>
      </c>
      <c r="R15" s="68">
        <f t="shared" si="8"/>
        <v>19.626745615707932</v>
      </c>
      <c r="S15" s="107" t="s">
        <v>194</v>
      </c>
      <c r="T15" s="37"/>
      <c r="U15" s="69">
        <f t="shared" si="9"/>
        <v>70.373254384292096</v>
      </c>
      <c r="V15" s="37">
        <f t="shared" si="10"/>
        <v>-19.626745615707904</v>
      </c>
      <c r="W15" s="69">
        <f t="shared" si="11"/>
        <v>289.62674561570793</v>
      </c>
      <c r="X15" s="37">
        <f t="shared" si="12"/>
        <v>109.62674561570793</v>
      </c>
      <c r="Y15" s="68">
        <f t="shared" si="13"/>
        <v>19.626745615707932</v>
      </c>
      <c r="Z15" s="38">
        <f t="shared" si="14"/>
        <v>74.550000000000011</v>
      </c>
      <c r="AA15" s="39" t="str">
        <f t="shared" si="15"/>
        <v>S</v>
      </c>
      <c r="AB15" s="70" t="str">
        <f t="shared" si="16"/>
        <v>not vis</v>
      </c>
      <c r="AC15" s="68" t="str">
        <f t="shared" si="17"/>
        <v>S</v>
      </c>
      <c r="AD15" s="71">
        <f t="shared" si="18"/>
        <v>74.550000000000011</v>
      </c>
      <c r="AE15" s="72">
        <f t="shared" si="19"/>
        <v>0</v>
      </c>
      <c r="AP15" s="17"/>
      <c r="AQ15" s="18"/>
    </row>
    <row r="16" spans="1:43" x14ac:dyDescent="0.25">
      <c r="A16" s="40" t="s">
        <v>61</v>
      </c>
      <c r="B16" s="41" t="s">
        <v>62</v>
      </c>
      <c r="C16" s="59">
        <v>11</v>
      </c>
      <c r="D16" s="60">
        <v>0.3</v>
      </c>
      <c r="E16" s="61">
        <v>281</v>
      </c>
      <c r="F16" s="62" t="s">
        <v>45</v>
      </c>
      <c r="G16" s="63">
        <f t="shared" si="0"/>
        <v>281.13333333333333</v>
      </c>
      <c r="H16" s="64">
        <f t="shared" si="1"/>
        <v>5.2577777777777781</v>
      </c>
      <c r="I16" s="65">
        <f t="shared" si="2"/>
        <v>0.21907407407407412</v>
      </c>
      <c r="J16" s="66" t="s">
        <v>34</v>
      </c>
      <c r="K16" s="66">
        <v>8</v>
      </c>
      <c r="L16" s="66">
        <v>11</v>
      </c>
      <c r="M16" s="67">
        <f t="shared" si="3"/>
        <v>-8.1833333333333336</v>
      </c>
      <c r="N16" s="38">
        <f t="shared" si="4"/>
        <v>99.662572467318526</v>
      </c>
      <c r="O16" s="37">
        <f t="shared" si="5"/>
        <v>9.662572467318526</v>
      </c>
      <c r="P16" s="38">
        <f t="shared" si="6"/>
        <v>260.33742753268149</v>
      </c>
      <c r="Q16" s="37">
        <f t="shared" si="7"/>
        <v>80.337427532681488</v>
      </c>
      <c r="R16" s="68">
        <f t="shared" si="8"/>
        <v>-9.6625724673185118</v>
      </c>
      <c r="S16" s="106" t="s">
        <v>195</v>
      </c>
      <c r="T16" s="37"/>
      <c r="U16" s="69">
        <f t="shared" si="9"/>
        <v>99.662572467318526</v>
      </c>
      <c r="V16" s="37">
        <f t="shared" si="10"/>
        <v>9.662572467318526</v>
      </c>
      <c r="W16" s="69">
        <f t="shared" si="11"/>
        <v>260.33742753268149</v>
      </c>
      <c r="X16" s="37">
        <f t="shared" si="12"/>
        <v>80.337427532681488</v>
      </c>
      <c r="Y16" s="68">
        <f t="shared" si="13"/>
        <v>-9.6625724673185118</v>
      </c>
      <c r="Z16" s="38">
        <f t="shared" si="14"/>
        <v>49.816666666666677</v>
      </c>
      <c r="AA16" s="39" t="str">
        <f t="shared" si="15"/>
        <v>S</v>
      </c>
      <c r="AB16" s="70" t="str">
        <f t="shared" si="16"/>
        <v>not vis</v>
      </c>
      <c r="AC16" s="68" t="str">
        <f t="shared" si="17"/>
        <v>S</v>
      </c>
      <c r="AD16" s="71">
        <f t="shared" si="18"/>
        <v>49.816666666666677</v>
      </c>
      <c r="AE16" s="72">
        <f t="shared" si="19"/>
        <v>0</v>
      </c>
      <c r="AP16" s="32"/>
      <c r="AQ16" s="33"/>
    </row>
    <row r="17" spans="1:43" x14ac:dyDescent="0.25">
      <c r="A17" s="40" t="s">
        <v>63</v>
      </c>
      <c r="B17" s="41" t="s">
        <v>64</v>
      </c>
      <c r="C17" s="59">
        <v>12</v>
      </c>
      <c r="D17" s="60">
        <v>0.2</v>
      </c>
      <c r="E17" s="61">
        <v>280</v>
      </c>
      <c r="F17" s="62">
        <v>39</v>
      </c>
      <c r="G17" s="63">
        <f t="shared" si="0"/>
        <v>280.64999999999998</v>
      </c>
      <c r="H17" s="64">
        <f t="shared" si="1"/>
        <v>5.2900000000000018</v>
      </c>
      <c r="I17" s="65">
        <f t="shared" si="2"/>
        <v>0.22041666666666673</v>
      </c>
      <c r="J17" s="66" t="s">
        <v>29</v>
      </c>
      <c r="K17" s="66">
        <v>46</v>
      </c>
      <c r="L17" s="66">
        <v>1</v>
      </c>
      <c r="M17" s="67">
        <f t="shared" si="3"/>
        <v>46.016666666666666</v>
      </c>
      <c r="N17" s="38">
        <f t="shared" si="4"/>
        <v>31.954549285804447</v>
      </c>
      <c r="O17" s="37">
        <f t="shared" si="5"/>
        <v>-58.045450714195553</v>
      </c>
      <c r="P17" s="38">
        <f t="shared" si="6"/>
        <v>328.04545071419557</v>
      </c>
      <c r="Q17" s="37">
        <f t="shared" si="7"/>
        <v>148.04545071419557</v>
      </c>
      <c r="R17" s="68">
        <f t="shared" si="8"/>
        <v>58.045450714195567</v>
      </c>
      <c r="S17" s="107" t="s">
        <v>196</v>
      </c>
      <c r="T17" s="37"/>
      <c r="U17" s="69">
        <f t="shared" si="9"/>
        <v>31.954549285804447</v>
      </c>
      <c r="V17" s="37">
        <f t="shared" si="10"/>
        <v>-58.045450714195553</v>
      </c>
      <c r="W17" s="69">
        <f t="shared" si="11"/>
        <v>328.04545071419557</v>
      </c>
      <c r="X17" s="37">
        <f t="shared" si="12"/>
        <v>148.04545071419557</v>
      </c>
      <c r="Y17" s="68">
        <f t="shared" si="13"/>
        <v>58.045450714195567</v>
      </c>
      <c r="Z17" s="38">
        <f t="shared" si="14"/>
        <v>75.983333333333348</v>
      </c>
      <c r="AA17" s="39" t="str">
        <f t="shared" si="15"/>
        <v>S</v>
      </c>
      <c r="AB17" s="70" t="str">
        <f t="shared" si="16"/>
        <v>not vis</v>
      </c>
      <c r="AC17" s="68" t="str">
        <f t="shared" si="17"/>
        <v>S</v>
      </c>
      <c r="AD17" s="71">
        <f t="shared" si="18"/>
        <v>75.983333333333348</v>
      </c>
      <c r="AE17" s="72">
        <f t="shared" si="19"/>
        <v>0</v>
      </c>
      <c r="AG17" s="77"/>
      <c r="AP17" s="17"/>
      <c r="AQ17" s="18"/>
    </row>
    <row r="18" spans="1:43" x14ac:dyDescent="0.25">
      <c r="A18" s="40" t="s">
        <v>65</v>
      </c>
      <c r="B18" s="41" t="s">
        <v>62</v>
      </c>
      <c r="C18" s="59">
        <v>13</v>
      </c>
      <c r="D18" s="60">
        <v>1.7</v>
      </c>
      <c r="E18" s="61">
        <v>278</v>
      </c>
      <c r="F18" s="62" t="s">
        <v>66</v>
      </c>
      <c r="G18" s="63">
        <f t="shared" si="0"/>
        <v>278.45</v>
      </c>
      <c r="H18" s="64">
        <f t="shared" si="1"/>
        <v>5.4366666666666674</v>
      </c>
      <c r="I18" s="65">
        <f t="shared" si="2"/>
        <v>0.22652777777777783</v>
      </c>
      <c r="J18" s="66" t="s">
        <v>29</v>
      </c>
      <c r="K18" s="66">
        <v>6</v>
      </c>
      <c r="L18" s="66" t="s">
        <v>67</v>
      </c>
      <c r="M18" s="67">
        <f t="shared" si="3"/>
        <v>6.3666666666666663</v>
      </c>
      <c r="N18" s="38">
        <f t="shared" si="4"/>
        <v>82.4864884332207</v>
      </c>
      <c r="O18" s="37">
        <f t="shared" si="5"/>
        <v>-7.5135115667793002</v>
      </c>
      <c r="P18" s="38">
        <f t="shared" si="6"/>
        <v>277.5135115667793</v>
      </c>
      <c r="Q18" s="37">
        <f t="shared" si="7"/>
        <v>97.5135115667793</v>
      </c>
      <c r="R18" s="68">
        <f t="shared" si="8"/>
        <v>7.5135115667793002</v>
      </c>
      <c r="S18" s="106" t="s">
        <v>197</v>
      </c>
      <c r="T18" s="37"/>
      <c r="U18" s="69">
        <f t="shared" si="9"/>
        <v>82.4864884332207</v>
      </c>
      <c r="V18" s="37">
        <f t="shared" si="10"/>
        <v>-7.5135115667793002</v>
      </c>
      <c r="W18" s="69">
        <f t="shared" si="11"/>
        <v>277.5135115667793</v>
      </c>
      <c r="X18" s="37">
        <f t="shared" si="12"/>
        <v>97.5135115667793</v>
      </c>
      <c r="Y18" s="68">
        <f t="shared" si="13"/>
        <v>7.5135115667793002</v>
      </c>
      <c r="Z18" s="38">
        <f t="shared" si="14"/>
        <v>64.366666666666674</v>
      </c>
      <c r="AA18" s="39" t="str">
        <f t="shared" si="15"/>
        <v>S</v>
      </c>
      <c r="AB18" s="70" t="str">
        <f t="shared" si="16"/>
        <v>not vis</v>
      </c>
      <c r="AC18" s="68" t="str">
        <f t="shared" si="17"/>
        <v>S</v>
      </c>
      <c r="AD18" s="71">
        <f t="shared" si="18"/>
        <v>64.366666666666674</v>
      </c>
      <c r="AE18" s="72">
        <f t="shared" si="19"/>
        <v>0</v>
      </c>
      <c r="AG18" s="78"/>
      <c r="AP18" s="17"/>
      <c r="AQ18" s="18"/>
    </row>
    <row r="19" spans="1:43" x14ac:dyDescent="0.25">
      <c r="A19" s="40" t="s">
        <v>68</v>
      </c>
      <c r="B19" s="41" t="s">
        <v>59</v>
      </c>
      <c r="C19" s="59">
        <v>14</v>
      </c>
      <c r="D19" s="60">
        <v>1.8</v>
      </c>
      <c r="E19" s="61">
        <v>278</v>
      </c>
      <c r="F19" s="62" t="s">
        <v>69</v>
      </c>
      <c r="G19" s="63">
        <f t="shared" si="0"/>
        <v>278.11666666666667</v>
      </c>
      <c r="H19" s="64">
        <f t="shared" si="1"/>
        <v>5.4588888888888887</v>
      </c>
      <c r="I19" s="65">
        <f t="shared" si="2"/>
        <v>0.22745370370370369</v>
      </c>
      <c r="J19" s="66" t="s">
        <v>29</v>
      </c>
      <c r="K19" s="66">
        <v>28</v>
      </c>
      <c r="L19" s="66">
        <v>37</v>
      </c>
      <c r="M19" s="67">
        <f t="shared" si="3"/>
        <v>28.616666666666667</v>
      </c>
      <c r="N19" s="38">
        <f t="shared" si="4"/>
        <v>55.614079168457103</v>
      </c>
      <c r="O19" s="37">
        <f t="shared" si="5"/>
        <v>-34.385920831542897</v>
      </c>
      <c r="P19" s="38">
        <f t="shared" si="6"/>
        <v>304.38592083154288</v>
      </c>
      <c r="Q19" s="37">
        <f t="shared" si="7"/>
        <v>124.38592083154288</v>
      </c>
      <c r="R19" s="68">
        <f t="shared" si="8"/>
        <v>34.385920831542876</v>
      </c>
      <c r="S19" s="107" t="s">
        <v>197</v>
      </c>
      <c r="T19" s="37"/>
      <c r="U19" s="69">
        <f t="shared" si="9"/>
        <v>55.614079168457103</v>
      </c>
      <c r="V19" s="37">
        <f t="shared" si="10"/>
        <v>-34.385920831542897</v>
      </c>
      <c r="W19" s="69">
        <f t="shared" si="11"/>
        <v>304.38592083154288</v>
      </c>
      <c r="X19" s="37">
        <f t="shared" si="12"/>
        <v>124.38592083154288</v>
      </c>
      <c r="Y19" s="68">
        <f t="shared" si="13"/>
        <v>34.385920831542876</v>
      </c>
      <c r="Z19" s="38">
        <f t="shared" si="14"/>
        <v>86.616666666666617</v>
      </c>
      <c r="AA19" s="39" t="str">
        <f t="shared" si="15"/>
        <v>S</v>
      </c>
      <c r="AB19" s="70" t="str">
        <f t="shared" si="16"/>
        <v>not vis</v>
      </c>
      <c r="AC19" s="68" t="str">
        <f t="shared" si="17"/>
        <v>S</v>
      </c>
      <c r="AD19" s="71">
        <f t="shared" si="18"/>
        <v>86.616666666666617</v>
      </c>
      <c r="AE19" s="72">
        <f t="shared" si="19"/>
        <v>0</v>
      </c>
      <c r="AP19" s="17"/>
      <c r="AQ19" s="18"/>
    </row>
    <row r="20" spans="1:43" x14ac:dyDescent="0.25">
      <c r="A20" s="74" t="s">
        <v>70</v>
      </c>
      <c r="B20" s="75" t="s">
        <v>62</v>
      </c>
      <c r="C20" s="59">
        <v>15</v>
      </c>
      <c r="D20" s="60">
        <v>1.8</v>
      </c>
      <c r="E20" s="79">
        <v>275</v>
      </c>
      <c r="F20" s="62" t="s">
        <v>71</v>
      </c>
      <c r="G20" s="63">
        <f t="shared" si="0"/>
        <v>275.7</v>
      </c>
      <c r="H20" s="64">
        <f t="shared" si="1"/>
        <v>5.620000000000001</v>
      </c>
      <c r="I20" s="65">
        <f t="shared" si="2"/>
        <v>0.23416666666666672</v>
      </c>
      <c r="J20" s="66" t="s">
        <v>34</v>
      </c>
      <c r="K20" s="66">
        <v>1</v>
      </c>
      <c r="L20" s="76">
        <v>11</v>
      </c>
      <c r="M20" s="67">
        <f t="shared" si="3"/>
        <v>-1.1833333333333333</v>
      </c>
      <c r="N20" s="38">
        <f t="shared" si="4"/>
        <v>91.395399853302862</v>
      </c>
      <c r="O20" s="37">
        <f t="shared" si="5"/>
        <v>1.3953998533028624</v>
      </c>
      <c r="P20" s="38">
        <f t="shared" si="6"/>
        <v>268.60460014669712</v>
      </c>
      <c r="Q20" s="37">
        <f t="shared" si="7"/>
        <v>88.604600146697123</v>
      </c>
      <c r="R20" s="68">
        <f t="shared" si="8"/>
        <v>-1.3953998533028766</v>
      </c>
      <c r="S20" s="106" t="s">
        <v>198</v>
      </c>
      <c r="T20" s="37"/>
      <c r="U20" s="69">
        <f t="shared" si="9"/>
        <v>91.395399853302862</v>
      </c>
      <c r="V20" s="37">
        <f t="shared" si="10"/>
        <v>1.3953998533028624</v>
      </c>
      <c r="W20" s="69">
        <f t="shared" si="11"/>
        <v>268.60460014669712</v>
      </c>
      <c r="X20" s="37">
        <f t="shared" si="12"/>
        <v>88.604600146697123</v>
      </c>
      <c r="Y20" s="68">
        <f t="shared" si="13"/>
        <v>-1.3953998533028766</v>
      </c>
      <c r="Z20" s="38">
        <f t="shared" si="14"/>
        <v>56.816666666666677</v>
      </c>
      <c r="AA20" s="39" t="str">
        <f t="shared" si="15"/>
        <v>S</v>
      </c>
      <c r="AB20" s="70" t="str">
        <f t="shared" si="16"/>
        <v>not vis</v>
      </c>
      <c r="AC20" s="68" t="str">
        <f t="shared" si="17"/>
        <v>S</v>
      </c>
      <c r="AD20" s="71">
        <f t="shared" si="18"/>
        <v>56.816666666666677</v>
      </c>
      <c r="AE20" s="72">
        <f t="shared" si="19"/>
        <v>0</v>
      </c>
      <c r="AP20" s="32"/>
      <c r="AQ20" s="33"/>
    </row>
    <row r="21" spans="1:43" x14ac:dyDescent="0.25">
      <c r="A21" s="40" t="s">
        <v>72</v>
      </c>
      <c r="B21" s="41" t="s">
        <v>62</v>
      </c>
      <c r="C21" s="59">
        <v>16</v>
      </c>
      <c r="D21" s="60" t="s">
        <v>73</v>
      </c>
      <c r="E21" s="61">
        <v>270</v>
      </c>
      <c r="F21" s="62" t="s">
        <v>48</v>
      </c>
      <c r="G21" s="63">
        <f t="shared" si="0"/>
        <v>270.93333333333334</v>
      </c>
      <c r="H21" s="64">
        <f t="shared" si="1"/>
        <v>5.9377777777777778</v>
      </c>
      <c r="I21" s="65">
        <f t="shared" si="2"/>
        <v>0.24740740740740741</v>
      </c>
      <c r="J21" s="66" t="s">
        <v>29</v>
      </c>
      <c r="K21" s="66">
        <v>7</v>
      </c>
      <c r="L21" s="66" t="s">
        <v>74</v>
      </c>
      <c r="M21" s="67">
        <f t="shared" si="3"/>
        <v>7.416666666666667</v>
      </c>
      <c r="N21" s="38">
        <f t="shared" si="4"/>
        <v>81.244797372742227</v>
      </c>
      <c r="O21" s="37">
        <f t="shared" si="5"/>
        <v>-8.7552026272577734</v>
      </c>
      <c r="P21" s="38">
        <f t="shared" si="6"/>
        <v>278.75520262725775</v>
      </c>
      <c r="Q21" s="37">
        <f t="shared" si="7"/>
        <v>98.755202627257745</v>
      </c>
      <c r="R21" s="68">
        <f t="shared" si="8"/>
        <v>8.755202627257745</v>
      </c>
      <c r="S21" s="107" t="s">
        <v>199</v>
      </c>
      <c r="T21" s="37"/>
      <c r="U21" s="69">
        <f t="shared" si="9"/>
        <v>81.244797372742227</v>
      </c>
      <c r="V21" s="37">
        <f t="shared" si="10"/>
        <v>-8.7552026272577734</v>
      </c>
      <c r="W21" s="69">
        <f t="shared" si="11"/>
        <v>278.75520262725775</v>
      </c>
      <c r="X21" s="37">
        <f t="shared" si="12"/>
        <v>98.755202627257745</v>
      </c>
      <c r="Y21" s="68">
        <f t="shared" si="13"/>
        <v>8.755202627257745</v>
      </c>
      <c r="Z21" s="38">
        <f t="shared" si="14"/>
        <v>65.416666666666671</v>
      </c>
      <c r="AA21" s="39" t="str">
        <f t="shared" si="15"/>
        <v>S</v>
      </c>
      <c r="AB21" s="70" t="str">
        <f t="shared" si="16"/>
        <v>not vis</v>
      </c>
      <c r="AC21" s="68" t="str">
        <f t="shared" si="17"/>
        <v>S</v>
      </c>
      <c r="AD21" s="71">
        <f t="shared" si="18"/>
        <v>65.416666666666671</v>
      </c>
      <c r="AE21" s="72">
        <f t="shared" si="19"/>
        <v>0</v>
      </c>
      <c r="AP21" s="17"/>
      <c r="AQ21" s="18"/>
    </row>
    <row r="22" spans="1:43" x14ac:dyDescent="0.25">
      <c r="A22" s="40" t="s">
        <v>75</v>
      </c>
      <c r="B22" s="41" t="s">
        <v>76</v>
      </c>
      <c r="C22" s="59">
        <v>17</v>
      </c>
      <c r="D22" s="80" t="s">
        <v>77</v>
      </c>
      <c r="E22" s="81">
        <v>263</v>
      </c>
      <c r="F22" s="62">
        <v>57</v>
      </c>
      <c r="G22" s="63">
        <f t="shared" si="0"/>
        <v>263.95</v>
      </c>
      <c r="H22" s="64">
        <f t="shared" si="1"/>
        <v>6.4033333333333342</v>
      </c>
      <c r="I22" s="65">
        <f t="shared" si="2"/>
        <v>0.26680555555555557</v>
      </c>
      <c r="J22" s="66" t="s">
        <v>34</v>
      </c>
      <c r="K22" s="5">
        <v>52</v>
      </c>
      <c r="L22" s="5">
        <v>42</v>
      </c>
      <c r="M22" s="67">
        <f t="shared" si="3"/>
        <v>-52.7</v>
      </c>
      <c r="N22" s="38">
        <f t="shared" si="4"/>
        <v>159.71920130067147</v>
      </c>
      <c r="O22" s="37">
        <f t="shared" si="5"/>
        <v>69.719201300671472</v>
      </c>
      <c r="P22" s="38">
        <f t="shared" si="6"/>
        <v>200.28079869932853</v>
      </c>
      <c r="Q22" s="37">
        <f t="shared" si="7"/>
        <v>20.280798699328528</v>
      </c>
      <c r="R22" s="68">
        <f t="shared" si="8"/>
        <v>-69.719201300671472</v>
      </c>
      <c r="S22" s="106" t="s">
        <v>200</v>
      </c>
      <c r="T22" s="37"/>
      <c r="U22" s="69">
        <f t="shared" si="9"/>
        <v>159.71920130067147</v>
      </c>
      <c r="V22" s="37">
        <f t="shared" si="10"/>
        <v>69.719201300671472</v>
      </c>
      <c r="W22" s="69">
        <f t="shared" si="11"/>
        <v>200.28079869932853</v>
      </c>
      <c r="X22" s="37">
        <f t="shared" si="12"/>
        <v>20.280798699328528</v>
      </c>
      <c r="Y22" s="68">
        <f t="shared" si="13"/>
        <v>-69.719201300671472</v>
      </c>
      <c r="Z22" s="38">
        <f t="shared" si="14"/>
        <v>5.2999999999999963</v>
      </c>
      <c r="AA22" s="39" t="str">
        <f t="shared" si="15"/>
        <v>S</v>
      </c>
      <c r="AB22" s="70" t="str">
        <f t="shared" si="16"/>
        <v>not vis</v>
      </c>
      <c r="AC22" s="68" t="str">
        <f t="shared" si="17"/>
        <v>S</v>
      </c>
      <c r="AD22" s="71">
        <f t="shared" si="18"/>
        <v>5.2999999999999963</v>
      </c>
      <c r="AE22" s="72">
        <f t="shared" si="19"/>
        <v>0</v>
      </c>
      <c r="AP22" s="17"/>
      <c r="AQ22" s="18"/>
    </row>
    <row r="23" spans="1:43" x14ac:dyDescent="0.25">
      <c r="A23" s="40" t="s">
        <v>78</v>
      </c>
      <c r="B23" s="41" t="s">
        <v>79</v>
      </c>
      <c r="C23" s="59">
        <v>18</v>
      </c>
      <c r="D23" s="80" t="s">
        <v>254</v>
      </c>
      <c r="E23" s="81">
        <v>258</v>
      </c>
      <c r="F23" s="62" t="s">
        <v>80</v>
      </c>
      <c r="G23" s="63">
        <f t="shared" si="0"/>
        <v>258.5</v>
      </c>
      <c r="H23" s="64">
        <f t="shared" si="1"/>
        <v>6.7666666666666666</v>
      </c>
      <c r="I23" s="65">
        <f t="shared" si="2"/>
        <v>0.28194444444444444</v>
      </c>
      <c r="J23" s="66" t="s">
        <v>34</v>
      </c>
      <c r="K23" s="5">
        <v>16</v>
      </c>
      <c r="L23" s="5">
        <v>45</v>
      </c>
      <c r="M23" s="67">
        <f t="shared" si="3"/>
        <v>-16.75</v>
      </c>
      <c r="N23" s="38">
        <f t="shared" si="4"/>
        <v>109.86681044931052</v>
      </c>
      <c r="O23" s="37">
        <f t="shared" si="5"/>
        <v>19.86681044931052</v>
      </c>
      <c r="P23" s="38">
        <f t="shared" si="6"/>
        <v>250.13318955068948</v>
      </c>
      <c r="Q23" s="37">
        <f t="shared" si="7"/>
        <v>70.13318955068948</v>
      </c>
      <c r="R23" s="68">
        <f t="shared" si="8"/>
        <v>-19.86681044931052</v>
      </c>
      <c r="S23" s="107" t="s">
        <v>201</v>
      </c>
      <c r="T23" s="37"/>
      <c r="U23" s="69">
        <f t="shared" si="9"/>
        <v>109.86681044931052</v>
      </c>
      <c r="V23" s="37">
        <f t="shared" si="10"/>
        <v>19.86681044931052</v>
      </c>
      <c r="W23" s="69">
        <f t="shared" si="11"/>
        <v>250.13318955068948</v>
      </c>
      <c r="X23" s="37">
        <f t="shared" si="12"/>
        <v>70.13318955068948</v>
      </c>
      <c r="Y23" s="68">
        <f t="shared" si="13"/>
        <v>-19.86681044931052</v>
      </c>
      <c r="Z23" s="38">
        <f t="shared" si="14"/>
        <v>41.250000000000007</v>
      </c>
      <c r="AA23" s="39" t="str">
        <f t="shared" si="15"/>
        <v>S</v>
      </c>
      <c r="AB23" s="70" t="str">
        <f t="shared" si="16"/>
        <v>not vis</v>
      </c>
      <c r="AC23" s="68" t="str">
        <f t="shared" si="17"/>
        <v>S</v>
      </c>
      <c r="AD23" s="71">
        <f t="shared" si="18"/>
        <v>41.250000000000007</v>
      </c>
      <c r="AE23" s="72">
        <f t="shared" si="19"/>
        <v>0</v>
      </c>
      <c r="AP23" s="17"/>
      <c r="AQ23" s="18"/>
    </row>
    <row r="24" spans="1:43" x14ac:dyDescent="0.25">
      <c r="A24" s="40" t="s">
        <v>81</v>
      </c>
      <c r="B24" s="41" t="s">
        <v>79</v>
      </c>
      <c r="C24" s="59">
        <v>19</v>
      </c>
      <c r="D24" s="60">
        <v>1.6</v>
      </c>
      <c r="E24" s="61">
        <v>255</v>
      </c>
      <c r="F24" s="62">
        <v>15</v>
      </c>
      <c r="G24" s="63">
        <f t="shared" si="0"/>
        <v>255.25</v>
      </c>
      <c r="H24" s="64">
        <f t="shared" si="1"/>
        <v>6.9833333333333334</v>
      </c>
      <c r="I24" s="65">
        <f t="shared" si="2"/>
        <v>0.29097222222222224</v>
      </c>
      <c r="J24" s="66" t="s">
        <v>34</v>
      </c>
      <c r="K24" s="66">
        <v>28</v>
      </c>
      <c r="L24" s="66">
        <v>59</v>
      </c>
      <c r="M24" s="67">
        <f t="shared" si="3"/>
        <v>-28.983333333333334</v>
      </c>
      <c r="N24" s="38">
        <f t="shared" si="4"/>
        <v>124.84630458006723</v>
      </c>
      <c r="O24" s="37">
        <f t="shared" si="5"/>
        <v>34.846304580067226</v>
      </c>
      <c r="P24" s="38">
        <f t="shared" si="6"/>
        <v>235.15369541993277</v>
      </c>
      <c r="Q24" s="37">
        <f t="shared" si="7"/>
        <v>55.153695419932774</v>
      </c>
      <c r="R24" s="68">
        <f t="shared" si="8"/>
        <v>-34.846304580067226</v>
      </c>
      <c r="S24" s="106" t="s">
        <v>202</v>
      </c>
      <c r="T24" s="37"/>
      <c r="U24" s="69">
        <f t="shared" si="9"/>
        <v>124.84630458006723</v>
      </c>
      <c r="V24" s="37">
        <f t="shared" si="10"/>
        <v>34.846304580067226</v>
      </c>
      <c r="W24" s="69">
        <f t="shared" si="11"/>
        <v>235.15369541993277</v>
      </c>
      <c r="X24" s="37">
        <f t="shared" si="12"/>
        <v>55.153695419932774</v>
      </c>
      <c r="Y24" s="68">
        <f t="shared" si="13"/>
        <v>-34.846304580067226</v>
      </c>
      <c r="Z24" s="38">
        <f t="shared" si="14"/>
        <v>29.016666666666666</v>
      </c>
      <c r="AA24" s="39" t="str">
        <f t="shared" si="15"/>
        <v>S</v>
      </c>
      <c r="AB24" s="70" t="str">
        <f t="shared" si="16"/>
        <v>not vis</v>
      </c>
      <c r="AC24" s="68" t="str">
        <f t="shared" si="17"/>
        <v>S</v>
      </c>
      <c r="AD24" s="71">
        <f t="shared" si="18"/>
        <v>29.016666666666666</v>
      </c>
      <c r="AE24" s="72">
        <f t="shared" si="19"/>
        <v>0</v>
      </c>
      <c r="AP24" s="32"/>
      <c r="AQ24" s="33"/>
    </row>
    <row r="25" spans="1:43" x14ac:dyDescent="0.25">
      <c r="A25" s="40" t="s">
        <v>82</v>
      </c>
      <c r="B25" s="41" t="s">
        <v>83</v>
      </c>
      <c r="C25" s="59">
        <v>20</v>
      </c>
      <c r="D25" s="60">
        <v>0.5</v>
      </c>
      <c r="E25" s="61">
        <v>244</v>
      </c>
      <c r="F25" s="62" t="s">
        <v>84</v>
      </c>
      <c r="G25" s="63">
        <f t="shared" si="0"/>
        <v>244.91666666666666</v>
      </c>
      <c r="H25" s="64">
        <f t="shared" si="1"/>
        <v>7.6722222222222225</v>
      </c>
      <c r="I25" s="65">
        <f t="shared" si="2"/>
        <v>0.31967592592592597</v>
      </c>
      <c r="J25" s="66" t="s">
        <v>29</v>
      </c>
      <c r="K25" s="66">
        <v>5</v>
      </c>
      <c r="L25" s="66" t="s">
        <v>54</v>
      </c>
      <c r="M25" s="67">
        <f t="shared" si="3"/>
        <v>5.166666666666667</v>
      </c>
      <c r="N25" s="38">
        <f t="shared" si="4"/>
        <v>83.904339093855057</v>
      </c>
      <c r="O25" s="37">
        <f t="shared" si="5"/>
        <v>-6.0956609061449427</v>
      </c>
      <c r="P25" s="38">
        <f t="shared" si="6"/>
        <v>276.09566090614493</v>
      </c>
      <c r="Q25" s="37">
        <f t="shared" si="7"/>
        <v>96.095660906144929</v>
      </c>
      <c r="R25" s="68">
        <f t="shared" si="8"/>
        <v>6.0956609061449285</v>
      </c>
      <c r="S25" s="107" t="s">
        <v>203</v>
      </c>
      <c r="T25" s="37"/>
      <c r="U25" s="69">
        <f t="shared" si="9"/>
        <v>83.904339093855057</v>
      </c>
      <c r="V25" s="37">
        <f t="shared" si="10"/>
        <v>-6.0956609061449427</v>
      </c>
      <c r="W25" s="69">
        <f t="shared" si="11"/>
        <v>276.09566090614493</v>
      </c>
      <c r="X25" s="37">
        <f t="shared" si="12"/>
        <v>96.095660906144929</v>
      </c>
      <c r="Y25" s="68">
        <f t="shared" si="13"/>
        <v>6.0956609061449285</v>
      </c>
      <c r="Z25" s="38">
        <f t="shared" si="14"/>
        <v>63.166666666666679</v>
      </c>
      <c r="AA25" s="39" t="str">
        <f t="shared" si="15"/>
        <v>S</v>
      </c>
      <c r="AB25" s="70" t="str">
        <f t="shared" si="16"/>
        <v>not vis</v>
      </c>
      <c r="AC25" s="68" t="str">
        <f t="shared" si="17"/>
        <v>S</v>
      </c>
      <c r="AD25" s="71">
        <f t="shared" si="18"/>
        <v>63.166666666666679</v>
      </c>
      <c r="AE25" s="72">
        <f t="shared" si="19"/>
        <v>0</v>
      </c>
      <c r="AP25" s="17"/>
      <c r="AQ25" s="18"/>
    </row>
    <row r="26" spans="1:43" x14ac:dyDescent="0.25">
      <c r="A26" s="40" t="s">
        <v>85</v>
      </c>
      <c r="B26" s="41" t="s">
        <v>86</v>
      </c>
      <c r="C26" s="59">
        <v>21</v>
      </c>
      <c r="D26" s="60">
        <v>1.2</v>
      </c>
      <c r="E26" s="61">
        <v>243</v>
      </c>
      <c r="F26" s="62" t="s">
        <v>67</v>
      </c>
      <c r="G26" s="63">
        <f t="shared" si="0"/>
        <v>243.36666666666667</v>
      </c>
      <c r="H26" s="64">
        <f t="shared" si="1"/>
        <v>7.7755555555555551</v>
      </c>
      <c r="I26" s="65">
        <f t="shared" si="2"/>
        <v>0.32398148148148148</v>
      </c>
      <c r="J26" s="66" t="s">
        <v>29</v>
      </c>
      <c r="K26" s="66" t="s">
        <v>66</v>
      </c>
      <c r="L26" s="66" t="s">
        <v>87</v>
      </c>
      <c r="M26" s="67">
        <f t="shared" si="3"/>
        <v>27.983333333333334</v>
      </c>
      <c r="N26" s="38">
        <f t="shared" si="4"/>
        <v>56.407133386518829</v>
      </c>
      <c r="O26" s="37">
        <f t="shared" si="5"/>
        <v>-33.592866613481171</v>
      </c>
      <c r="P26" s="38">
        <f t="shared" si="6"/>
        <v>303.59286661348119</v>
      </c>
      <c r="Q26" s="37">
        <f t="shared" si="7"/>
        <v>123.59286661348119</v>
      </c>
      <c r="R26" s="68">
        <f t="shared" si="8"/>
        <v>33.592866613481192</v>
      </c>
      <c r="S26" s="106" t="s">
        <v>204</v>
      </c>
      <c r="T26" s="37"/>
      <c r="U26" s="69">
        <f t="shared" si="9"/>
        <v>56.407133386518829</v>
      </c>
      <c r="V26" s="37">
        <f t="shared" si="10"/>
        <v>-33.592866613481171</v>
      </c>
      <c r="W26" s="69">
        <f t="shared" si="11"/>
        <v>303.59286661348119</v>
      </c>
      <c r="X26" s="37">
        <f t="shared" si="12"/>
        <v>123.59286661348119</v>
      </c>
      <c r="Y26" s="68">
        <f t="shared" si="13"/>
        <v>33.592866613481192</v>
      </c>
      <c r="Z26" s="38">
        <f t="shared" si="14"/>
        <v>85.983333333333363</v>
      </c>
      <c r="AA26" s="39" t="str">
        <f t="shared" si="15"/>
        <v>S</v>
      </c>
      <c r="AB26" s="70" t="str">
        <f t="shared" si="16"/>
        <v>not vis</v>
      </c>
      <c r="AC26" s="68" t="str">
        <f t="shared" si="17"/>
        <v>S</v>
      </c>
      <c r="AD26" s="71">
        <f t="shared" si="18"/>
        <v>85.983333333333363</v>
      </c>
      <c r="AE26" s="72">
        <f t="shared" si="19"/>
        <v>0</v>
      </c>
      <c r="AP26" s="17"/>
      <c r="AQ26" s="18"/>
    </row>
    <row r="27" spans="1:43" ht="15.6" x14ac:dyDescent="0.35">
      <c r="A27" s="40" t="s">
        <v>88</v>
      </c>
      <c r="B27" s="41" t="s">
        <v>76</v>
      </c>
      <c r="C27" s="59">
        <v>22</v>
      </c>
      <c r="D27" s="60">
        <v>1.7</v>
      </c>
      <c r="E27" s="61">
        <v>234</v>
      </c>
      <c r="F27" s="62" t="s">
        <v>89</v>
      </c>
      <c r="G27" s="63">
        <f t="shared" si="0"/>
        <v>234.26666666666668</v>
      </c>
      <c r="H27" s="64">
        <f t="shared" si="1"/>
        <v>8.3822222222222216</v>
      </c>
      <c r="I27" s="65">
        <f t="shared" si="2"/>
        <v>0.34925925925925921</v>
      </c>
      <c r="J27" s="66" t="s">
        <v>34</v>
      </c>
      <c r="K27" s="66">
        <v>59</v>
      </c>
      <c r="L27" s="66" t="s">
        <v>57</v>
      </c>
      <c r="M27" s="67">
        <f t="shared" si="3"/>
        <v>-59.56666666666667</v>
      </c>
      <c r="N27" s="38" t="str">
        <f t="shared" si="4"/>
        <v>not vis</v>
      </c>
      <c r="O27" s="37" t="str">
        <f t="shared" si="5"/>
        <v>not vis</v>
      </c>
      <c r="P27" s="38" t="str">
        <f t="shared" si="6"/>
        <v>not vis</v>
      </c>
      <c r="Q27" s="37" t="str">
        <f t="shared" si="7"/>
        <v>not vis</v>
      </c>
      <c r="R27" s="68" t="str">
        <f t="shared" si="8"/>
        <v>not vis</v>
      </c>
      <c r="S27" s="107" t="s">
        <v>205</v>
      </c>
      <c r="T27" s="37"/>
      <c r="U27" s="69" t="str">
        <f t="shared" si="9"/>
        <v>not vis</v>
      </c>
      <c r="V27" s="37" t="str">
        <f t="shared" si="10"/>
        <v>not vis</v>
      </c>
      <c r="W27" s="69" t="str">
        <f t="shared" si="11"/>
        <v>not vis</v>
      </c>
      <c r="X27" s="37" t="str">
        <f t="shared" si="12"/>
        <v>not vis</v>
      </c>
      <c r="Y27" s="68" t="str">
        <f t="shared" si="13"/>
        <v>not vis</v>
      </c>
      <c r="Z27" s="38" t="str">
        <f t="shared" si="14"/>
        <v>not vis</v>
      </c>
      <c r="AA27" s="39" t="str">
        <f t="shared" si="15"/>
        <v>S</v>
      </c>
      <c r="AB27" s="70" t="str">
        <f t="shared" si="16"/>
        <v>not vis</v>
      </c>
      <c r="AC27" s="68" t="str">
        <f t="shared" si="17"/>
        <v>S</v>
      </c>
      <c r="AD27" s="71">
        <f t="shared" si="18"/>
        <v>-1.5666666666666691</v>
      </c>
      <c r="AE27" s="72">
        <f t="shared" si="19"/>
        <v>0</v>
      </c>
      <c r="AP27" s="82"/>
      <c r="AQ27" s="83"/>
    </row>
    <row r="28" spans="1:43" x14ac:dyDescent="0.25">
      <c r="A28" s="40" t="s">
        <v>90</v>
      </c>
      <c r="B28" s="41" t="s">
        <v>91</v>
      </c>
      <c r="C28" s="59">
        <v>23</v>
      </c>
      <c r="D28" s="60" t="s">
        <v>92</v>
      </c>
      <c r="E28" s="61">
        <v>222</v>
      </c>
      <c r="F28" s="62" t="s">
        <v>93</v>
      </c>
      <c r="G28" s="63">
        <f t="shared" si="0"/>
        <v>222.81666666666666</v>
      </c>
      <c r="H28" s="64">
        <f t="shared" si="1"/>
        <v>9.1455555555555552</v>
      </c>
      <c r="I28" s="65">
        <f t="shared" si="2"/>
        <v>0.38106481481481486</v>
      </c>
      <c r="J28" s="66" t="s">
        <v>34</v>
      </c>
      <c r="K28" s="66">
        <v>43</v>
      </c>
      <c r="L28" s="66" t="s">
        <v>94</v>
      </c>
      <c r="M28" s="67">
        <f t="shared" si="3"/>
        <v>-43.516666666666666</v>
      </c>
      <c r="N28" s="38">
        <f t="shared" si="4"/>
        <v>144.28606954539686</v>
      </c>
      <c r="O28" s="37">
        <f t="shared" si="5"/>
        <v>54.286069545396856</v>
      </c>
      <c r="P28" s="38">
        <f t="shared" si="6"/>
        <v>215.71393045460314</v>
      </c>
      <c r="Q28" s="37">
        <f t="shared" si="7"/>
        <v>35.713930454603144</v>
      </c>
      <c r="R28" s="68">
        <f t="shared" si="8"/>
        <v>-54.286069545396856</v>
      </c>
      <c r="S28" s="106" t="s">
        <v>206</v>
      </c>
      <c r="T28" s="37"/>
      <c r="U28" s="69">
        <f t="shared" si="9"/>
        <v>144.28606954539686</v>
      </c>
      <c r="V28" s="37">
        <f t="shared" si="10"/>
        <v>54.286069545396856</v>
      </c>
      <c r="W28" s="69">
        <f t="shared" si="11"/>
        <v>215.71393045460314</v>
      </c>
      <c r="X28" s="37">
        <f t="shared" si="12"/>
        <v>35.713930454603144</v>
      </c>
      <c r="Y28" s="68">
        <f t="shared" si="13"/>
        <v>-54.286069545396856</v>
      </c>
      <c r="Z28" s="38">
        <f t="shared" si="14"/>
        <v>14.483333333333336</v>
      </c>
      <c r="AA28" s="39" t="str">
        <f t="shared" si="15"/>
        <v>S</v>
      </c>
      <c r="AB28" s="70" t="str">
        <f t="shared" si="16"/>
        <v>not vis</v>
      </c>
      <c r="AC28" s="68" t="str">
        <f t="shared" si="17"/>
        <v>S</v>
      </c>
      <c r="AD28" s="71">
        <f t="shared" si="18"/>
        <v>14.483333333333336</v>
      </c>
      <c r="AE28" s="72">
        <f t="shared" si="19"/>
        <v>0</v>
      </c>
      <c r="AP28" s="17"/>
      <c r="AQ28" s="18"/>
    </row>
    <row r="29" spans="1:43" x14ac:dyDescent="0.25">
      <c r="A29" s="40" t="s">
        <v>95</v>
      </c>
      <c r="B29" s="41" t="s">
        <v>76</v>
      </c>
      <c r="C29" s="59">
        <v>24</v>
      </c>
      <c r="D29" s="60">
        <v>1.8</v>
      </c>
      <c r="E29" s="61">
        <v>221</v>
      </c>
      <c r="F29" s="62" t="s">
        <v>28</v>
      </c>
      <c r="G29" s="63">
        <f t="shared" si="0"/>
        <v>221.65</v>
      </c>
      <c r="H29" s="64">
        <f t="shared" si="1"/>
        <v>9.2233333333333327</v>
      </c>
      <c r="I29" s="65">
        <f t="shared" si="2"/>
        <v>0.38430555555555557</v>
      </c>
      <c r="J29" s="66" t="s">
        <v>34</v>
      </c>
      <c r="K29" s="66">
        <v>69</v>
      </c>
      <c r="L29" s="66" t="s">
        <v>96</v>
      </c>
      <c r="M29" s="67">
        <f t="shared" si="3"/>
        <v>-69.8</v>
      </c>
      <c r="N29" s="38" t="str">
        <f t="shared" si="4"/>
        <v>not vis</v>
      </c>
      <c r="O29" s="37" t="str">
        <f t="shared" si="5"/>
        <v>not vis</v>
      </c>
      <c r="P29" s="38" t="str">
        <f t="shared" si="6"/>
        <v>not vis</v>
      </c>
      <c r="Q29" s="37" t="str">
        <f t="shared" si="7"/>
        <v>not vis</v>
      </c>
      <c r="R29" s="68" t="str">
        <f t="shared" si="8"/>
        <v>not vis</v>
      </c>
      <c r="S29" s="107" t="s">
        <v>207</v>
      </c>
      <c r="T29" s="37"/>
      <c r="U29" s="69" t="str">
        <f t="shared" si="9"/>
        <v>not vis</v>
      </c>
      <c r="V29" s="37" t="str">
        <f t="shared" si="10"/>
        <v>not vis</v>
      </c>
      <c r="W29" s="69" t="str">
        <f t="shared" si="11"/>
        <v>not vis</v>
      </c>
      <c r="X29" s="37" t="str">
        <f t="shared" si="12"/>
        <v>not vis</v>
      </c>
      <c r="Y29" s="68" t="str">
        <f t="shared" si="13"/>
        <v>not vis</v>
      </c>
      <c r="Z29" s="38" t="str">
        <f t="shared" si="14"/>
        <v>not vis</v>
      </c>
      <c r="AA29" s="39" t="str">
        <f t="shared" si="15"/>
        <v>S</v>
      </c>
      <c r="AB29" s="70" t="str">
        <f t="shared" si="16"/>
        <v>not vis</v>
      </c>
      <c r="AC29" s="68" t="str">
        <f t="shared" si="17"/>
        <v>S</v>
      </c>
      <c r="AD29" s="71">
        <f t="shared" si="18"/>
        <v>-11.799999999999994</v>
      </c>
      <c r="AE29" s="72">
        <f t="shared" si="19"/>
        <v>0</v>
      </c>
      <c r="AP29" s="32"/>
      <c r="AQ29" s="33"/>
    </row>
    <row r="30" spans="1:43" x14ac:dyDescent="0.25">
      <c r="A30" s="40" t="s">
        <v>97</v>
      </c>
      <c r="B30" s="41" t="s">
        <v>98</v>
      </c>
      <c r="C30" s="59">
        <v>25</v>
      </c>
      <c r="D30" s="60" t="s">
        <v>92</v>
      </c>
      <c r="E30" s="61">
        <v>217</v>
      </c>
      <c r="F30" s="62" t="s">
        <v>99</v>
      </c>
      <c r="G30" s="63">
        <f t="shared" si="0"/>
        <v>217.86666666666667</v>
      </c>
      <c r="H30" s="64">
        <f t="shared" si="1"/>
        <v>9.4755555555555553</v>
      </c>
      <c r="I30" s="65">
        <f t="shared" si="2"/>
        <v>0.39481481481481479</v>
      </c>
      <c r="J30" s="66" t="s">
        <v>34</v>
      </c>
      <c r="K30" s="66">
        <v>8</v>
      </c>
      <c r="L30" s="66" t="s">
        <v>100</v>
      </c>
      <c r="M30" s="67">
        <f t="shared" si="3"/>
        <v>-8.75</v>
      </c>
      <c r="N30" s="38">
        <f t="shared" si="4"/>
        <v>100.33368427287574</v>
      </c>
      <c r="O30" s="37">
        <f t="shared" si="5"/>
        <v>10.333684272875743</v>
      </c>
      <c r="P30" s="38">
        <f t="shared" si="6"/>
        <v>259.66631572712424</v>
      </c>
      <c r="Q30" s="37">
        <f t="shared" si="7"/>
        <v>79.666315727124243</v>
      </c>
      <c r="R30" s="68">
        <f t="shared" si="8"/>
        <v>-10.333684272875757</v>
      </c>
      <c r="S30" s="106" t="s">
        <v>208</v>
      </c>
      <c r="T30" s="37"/>
      <c r="U30" s="69">
        <f t="shared" si="9"/>
        <v>100.33368427287574</v>
      </c>
      <c r="V30" s="37">
        <f t="shared" si="10"/>
        <v>10.333684272875743</v>
      </c>
      <c r="W30" s="69">
        <f t="shared" si="11"/>
        <v>259.66631572712424</v>
      </c>
      <c r="X30" s="37">
        <f t="shared" si="12"/>
        <v>79.666315727124243</v>
      </c>
      <c r="Y30" s="68">
        <f t="shared" si="13"/>
        <v>-10.333684272875757</v>
      </c>
      <c r="Z30" s="38">
        <f t="shared" si="14"/>
        <v>49.249999999999993</v>
      </c>
      <c r="AA30" s="39" t="str">
        <f t="shared" si="15"/>
        <v>S</v>
      </c>
      <c r="AB30" s="70" t="str">
        <f t="shared" si="16"/>
        <v>not vis</v>
      </c>
      <c r="AC30" s="68" t="str">
        <f t="shared" si="17"/>
        <v>S</v>
      </c>
      <c r="AD30" s="71">
        <f t="shared" si="18"/>
        <v>49.249999999999993</v>
      </c>
      <c r="AE30" s="72">
        <f t="shared" si="19"/>
        <v>0</v>
      </c>
      <c r="AP30" s="17"/>
      <c r="AQ30" s="18"/>
    </row>
    <row r="31" spans="1:43" x14ac:dyDescent="0.25">
      <c r="A31" s="40" t="s">
        <v>101</v>
      </c>
      <c r="B31" s="41" t="s">
        <v>102</v>
      </c>
      <c r="C31" s="59">
        <v>26</v>
      </c>
      <c r="D31" s="60">
        <v>1.3</v>
      </c>
      <c r="E31" s="61">
        <v>207</v>
      </c>
      <c r="F31" s="62" t="s">
        <v>28</v>
      </c>
      <c r="G31" s="63">
        <f t="shared" si="0"/>
        <v>207.65</v>
      </c>
      <c r="H31" s="64">
        <f t="shared" si="1"/>
        <v>10.156666666666666</v>
      </c>
      <c r="I31" s="65">
        <f t="shared" si="2"/>
        <v>0.42319444444444443</v>
      </c>
      <c r="J31" s="66" t="s">
        <v>29</v>
      </c>
      <c r="K31" s="66">
        <v>11</v>
      </c>
      <c r="L31" s="66" t="s">
        <v>99</v>
      </c>
      <c r="M31" s="67">
        <f t="shared" si="3"/>
        <v>11.866666666666667</v>
      </c>
      <c r="N31" s="38">
        <f t="shared" si="4"/>
        <v>75.967029507335184</v>
      </c>
      <c r="O31" s="37">
        <f t="shared" si="5"/>
        <v>-14.032970492664816</v>
      </c>
      <c r="P31" s="38">
        <f t="shared" si="6"/>
        <v>284.03297049266484</v>
      </c>
      <c r="Q31" s="37">
        <f t="shared" si="7"/>
        <v>104.03297049266484</v>
      </c>
      <c r="R31" s="68">
        <f t="shared" si="8"/>
        <v>14.032970492664845</v>
      </c>
      <c r="S31" s="107" t="s">
        <v>209</v>
      </c>
      <c r="T31" s="37"/>
      <c r="U31" s="69">
        <f t="shared" si="9"/>
        <v>75.967029507335184</v>
      </c>
      <c r="V31" s="37">
        <f t="shared" si="10"/>
        <v>-14.032970492664816</v>
      </c>
      <c r="W31" s="69">
        <f t="shared" si="11"/>
        <v>284.03297049266484</v>
      </c>
      <c r="X31" s="37">
        <f t="shared" si="12"/>
        <v>104.03297049266484</v>
      </c>
      <c r="Y31" s="68">
        <f t="shared" si="13"/>
        <v>14.032970492664845</v>
      </c>
      <c r="Z31" s="38">
        <f t="shared" si="14"/>
        <v>69.866666666666674</v>
      </c>
      <c r="AA31" s="39" t="str">
        <f t="shared" si="15"/>
        <v>S</v>
      </c>
      <c r="AB31" s="70" t="str">
        <f t="shared" si="16"/>
        <v>not vis</v>
      </c>
      <c r="AC31" s="68" t="str">
        <f t="shared" si="17"/>
        <v>S</v>
      </c>
      <c r="AD31" s="71">
        <f t="shared" si="18"/>
        <v>69.866666666666674</v>
      </c>
      <c r="AE31" s="72">
        <f t="shared" si="19"/>
        <v>0</v>
      </c>
      <c r="AP31" s="17"/>
      <c r="AQ31" s="18"/>
    </row>
    <row r="32" spans="1:43" ht="15.6" x14ac:dyDescent="0.35">
      <c r="A32" s="40" t="s">
        <v>103</v>
      </c>
      <c r="B32" s="41" t="s">
        <v>104</v>
      </c>
      <c r="C32" s="59">
        <v>27</v>
      </c>
      <c r="D32" s="60">
        <v>2</v>
      </c>
      <c r="E32" s="61">
        <v>193</v>
      </c>
      <c r="F32" s="62" t="s">
        <v>105</v>
      </c>
      <c r="G32" s="63">
        <f t="shared" si="0"/>
        <v>193.76666666666668</v>
      </c>
      <c r="H32" s="64">
        <f t="shared" si="1"/>
        <v>11.082222222222221</v>
      </c>
      <c r="I32" s="65">
        <f t="shared" si="2"/>
        <v>0.46175925925925926</v>
      </c>
      <c r="J32" s="66" t="s">
        <v>29</v>
      </c>
      <c r="K32" s="66">
        <v>61</v>
      </c>
      <c r="L32" s="66" t="s">
        <v>28</v>
      </c>
      <c r="M32" s="67">
        <f t="shared" si="3"/>
        <v>61.65</v>
      </c>
      <c r="N32" s="38" t="str">
        <f t="shared" si="4"/>
        <v>circum</v>
      </c>
      <c r="O32" s="37" t="str">
        <f t="shared" si="5"/>
        <v>circum</v>
      </c>
      <c r="P32" s="38" t="str">
        <f t="shared" si="6"/>
        <v>circum</v>
      </c>
      <c r="Q32" s="37" t="str">
        <f t="shared" si="7"/>
        <v>circum</v>
      </c>
      <c r="R32" s="68" t="str">
        <f t="shared" si="8"/>
        <v>circum</v>
      </c>
      <c r="S32" s="106" t="s">
        <v>210</v>
      </c>
      <c r="T32" s="37"/>
      <c r="U32" s="69" t="str">
        <f t="shared" si="9"/>
        <v>circum</v>
      </c>
      <c r="V32" s="37" t="str">
        <f t="shared" si="10"/>
        <v>circum</v>
      </c>
      <c r="W32" s="69" t="str">
        <f t="shared" si="11"/>
        <v>circum</v>
      </c>
      <c r="X32" s="37" t="str">
        <f t="shared" si="12"/>
        <v>circum</v>
      </c>
      <c r="Y32" s="68" t="str">
        <f t="shared" si="13"/>
        <v>circum</v>
      </c>
      <c r="Z32" s="38">
        <f t="shared" si="14"/>
        <v>60.35</v>
      </c>
      <c r="AA32" s="39" t="str">
        <f t="shared" si="15"/>
        <v>N</v>
      </c>
      <c r="AB32" s="70">
        <f t="shared" si="16"/>
        <v>3.6499999999999901</v>
      </c>
      <c r="AC32" s="68" t="str">
        <f t="shared" si="17"/>
        <v>N</v>
      </c>
      <c r="AD32" s="71">
        <f t="shared" si="18"/>
        <v>60.35</v>
      </c>
      <c r="AE32" s="72">
        <f t="shared" si="19"/>
        <v>0</v>
      </c>
      <c r="AP32" s="17"/>
      <c r="AQ32" s="18"/>
    </row>
    <row r="33" spans="1:43" x14ac:dyDescent="0.25">
      <c r="A33" s="40" t="s">
        <v>106</v>
      </c>
      <c r="B33" s="41" t="s">
        <v>102</v>
      </c>
      <c r="C33" s="59">
        <v>28</v>
      </c>
      <c r="D33" s="60" t="s">
        <v>92</v>
      </c>
      <c r="E33" s="61">
        <v>182</v>
      </c>
      <c r="F33" s="62" t="s">
        <v>107</v>
      </c>
      <c r="G33" s="63">
        <f t="shared" si="0"/>
        <v>182.48333333333332</v>
      </c>
      <c r="H33" s="64">
        <f t="shared" si="1"/>
        <v>11.834444444444445</v>
      </c>
      <c r="I33" s="65">
        <f t="shared" si="2"/>
        <v>0.4931018518518519</v>
      </c>
      <c r="J33" s="66" t="s">
        <v>29</v>
      </c>
      <c r="K33" s="66">
        <v>14</v>
      </c>
      <c r="L33" s="66" t="s">
        <v>108</v>
      </c>
      <c r="M33" s="67">
        <f t="shared" si="3"/>
        <v>14.466666666666667</v>
      </c>
      <c r="N33" s="38">
        <f t="shared" si="4"/>
        <v>72.867737288219359</v>
      </c>
      <c r="O33" s="37">
        <f t="shared" si="5"/>
        <v>-17.132262711780641</v>
      </c>
      <c r="P33" s="38">
        <f t="shared" si="6"/>
        <v>287.13226271178064</v>
      </c>
      <c r="Q33" s="37">
        <f t="shared" si="7"/>
        <v>107.13226271178064</v>
      </c>
      <c r="R33" s="68">
        <f t="shared" si="8"/>
        <v>17.132262711780641</v>
      </c>
      <c r="S33" s="107" t="s">
        <v>211</v>
      </c>
      <c r="T33" s="37"/>
      <c r="U33" s="69">
        <f t="shared" si="9"/>
        <v>72.867737288219359</v>
      </c>
      <c r="V33" s="37">
        <f t="shared" si="10"/>
        <v>-17.132262711780641</v>
      </c>
      <c r="W33" s="69">
        <f t="shared" si="11"/>
        <v>287.13226271178064</v>
      </c>
      <c r="X33" s="37">
        <f t="shared" si="12"/>
        <v>107.13226271178064</v>
      </c>
      <c r="Y33" s="68">
        <f t="shared" si="13"/>
        <v>17.132262711780641</v>
      </c>
      <c r="Z33" s="38">
        <f t="shared" si="14"/>
        <v>72.466666666666654</v>
      </c>
      <c r="AA33" s="39" t="str">
        <f t="shared" si="15"/>
        <v>S</v>
      </c>
      <c r="AB33" s="70" t="str">
        <f t="shared" si="16"/>
        <v>not vis</v>
      </c>
      <c r="AC33" s="68" t="str">
        <f t="shared" si="17"/>
        <v>S</v>
      </c>
      <c r="AD33" s="71">
        <f t="shared" si="18"/>
        <v>72.466666666666654</v>
      </c>
      <c r="AE33" s="72">
        <f t="shared" si="19"/>
        <v>0</v>
      </c>
      <c r="AP33" s="32"/>
      <c r="AQ33" s="33"/>
    </row>
    <row r="34" spans="1:43" x14ac:dyDescent="0.25">
      <c r="A34" s="40" t="s">
        <v>109</v>
      </c>
      <c r="B34" s="41" t="s">
        <v>110</v>
      </c>
      <c r="C34" s="59">
        <v>29</v>
      </c>
      <c r="D34" s="60" t="s">
        <v>247</v>
      </c>
      <c r="E34" s="61">
        <v>175</v>
      </c>
      <c r="F34" s="62" t="s">
        <v>96</v>
      </c>
      <c r="G34" s="63">
        <f t="shared" si="0"/>
        <v>175.8</v>
      </c>
      <c r="H34" s="64">
        <f t="shared" si="1"/>
        <v>12.28</v>
      </c>
      <c r="I34" s="65">
        <f t="shared" si="2"/>
        <v>0.5116666666666666</v>
      </c>
      <c r="J34" s="66" t="s">
        <v>34</v>
      </c>
      <c r="K34" s="66">
        <v>17</v>
      </c>
      <c r="L34" s="66" t="s">
        <v>28</v>
      </c>
      <c r="M34" s="67">
        <f t="shared" si="3"/>
        <v>-17.649999999999999</v>
      </c>
      <c r="N34" s="38">
        <f t="shared" si="4"/>
        <v>110.94850657147957</v>
      </c>
      <c r="O34" s="37">
        <f t="shared" si="5"/>
        <v>20.94850657147957</v>
      </c>
      <c r="P34" s="38">
        <f t="shared" si="6"/>
        <v>249.05149342852042</v>
      </c>
      <c r="Q34" s="37">
        <f t="shared" si="7"/>
        <v>69.051493428520416</v>
      </c>
      <c r="R34" s="68">
        <f t="shared" si="8"/>
        <v>-20.948506571479584</v>
      </c>
      <c r="S34" s="106" t="s">
        <v>212</v>
      </c>
      <c r="T34" s="37"/>
      <c r="U34" s="69">
        <f t="shared" si="9"/>
        <v>110.94850657147957</v>
      </c>
      <c r="V34" s="37">
        <f t="shared" si="10"/>
        <v>20.94850657147957</v>
      </c>
      <c r="W34" s="69">
        <f t="shared" si="11"/>
        <v>249.05149342852042</v>
      </c>
      <c r="X34" s="37">
        <f t="shared" si="12"/>
        <v>69.051493428520416</v>
      </c>
      <c r="Y34" s="68">
        <f t="shared" si="13"/>
        <v>-20.948506571479584</v>
      </c>
      <c r="Z34" s="38">
        <f t="shared" si="14"/>
        <v>40.350000000000009</v>
      </c>
      <c r="AA34" s="39" t="str">
        <f t="shared" si="15"/>
        <v>S</v>
      </c>
      <c r="AB34" s="70" t="str">
        <f t="shared" si="16"/>
        <v>not vis</v>
      </c>
      <c r="AC34" s="68" t="str">
        <f t="shared" si="17"/>
        <v>S</v>
      </c>
      <c r="AD34" s="71">
        <f t="shared" si="18"/>
        <v>40.350000000000009</v>
      </c>
      <c r="AE34" s="72">
        <f t="shared" si="19"/>
        <v>0</v>
      </c>
      <c r="AP34" s="17"/>
      <c r="AQ34" s="18"/>
    </row>
    <row r="35" spans="1:43" ht="15.6" x14ac:dyDescent="0.35">
      <c r="A35" s="40" t="s">
        <v>111</v>
      </c>
      <c r="B35" s="41" t="s">
        <v>112</v>
      </c>
      <c r="C35" s="59">
        <v>30</v>
      </c>
      <c r="D35" s="60">
        <v>1.1000000000000001</v>
      </c>
      <c r="E35" s="61">
        <v>173</v>
      </c>
      <c r="F35" s="62" t="s">
        <v>113</v>
      </c>
      <c r="G35" s="63">
        <f t="shared" si="0"/>
        <v>173.06666666666666</v>
      </c>
      <c r="H35" s="64">
        <f t="shared" si="1"/>
        <v>12.462222222222222</v>
      </c>
      <c r="I35" s="65">
        <f t="shared" si="2"/>
        <v>0.51925925925925931</v>
      </c>
      <c r="J35" s="66" t="s">
        <v>34</v>
      </c>
      <c r="K35" s="66">
        <v>63</v>
      </c>
      <c r="L35" s="66" t="s">
        <v>30</v>
      </c>
      <c r="M35" s="67">
        <f t="shared" si="3"/>
        <v>-63.2</v>
      </c>
      <c r="N35" s="38" t="str">
        <f t="shared" si="4"/>
        <v>not vis</v>
      </c>
      <c r="O35" s="37" t="str">
        <f t="shared" si="5"/>
        <v>not vis</v>
      </c>
      <c r="P35" s="38" t="str">
        <f t="shared" si="6"/>
        <v>not vis</v>
      </c>
      <c r="Q35" s="37" t="str">
        <f t="shared" si="7"/>
        <v>not vis</v>
      </c>
      <c r="R35" s="68" t="str">
        <f t="shared" si="8"/>
        <v>not vis</v>
      </c>
      <c r="S35" s="107" t="s">
        <v>213</v>
      </c>
      <c r="T35" s="37"/>
      <c r="U35" s="69" t="str">
        <f t="shared" si="9"/>
        <v>not vis</v>
      </c>
      <c r="V35" s="37" t="str">
        <f t="shared" si="10"/>
        <v>not vis</v>
      </c>
      <c r="W35" s="69" t="str">
        <f t="shared" si="11"/>
        <v>not vis</v>
      </c>
      <c r="X35" s="37" t="str">
        <f t="shared" si="12"/>
        <v>not vis</v>
      </c>
      <c r="Y35" s="68" t="str">
        <f t="shared" si="13"/>
        <v>not vis</v>
      </c>
      <c r="Z35" s="38" t="str">
        <f t="shared" si="14"/>
        <v>not vis</v>
      </c>
      <c r="AA35" s="39" t="str">
        <f t="shared" si="15"/>
        <v>S</v>
      </c>
      <c r="AB35" s="70" t="str">
        <f t="shared" si="16"/>
        <v>not vis</v>
      </c>
      <c r="AC35" s="68" t="str">
        <f t="shared" si="17"/>
        <v>S</v>
      </c>
      <c r="AD35" s="71">
        <f t="shared" si="18"/>
        <v>-5.1999999999999957</v>
      </c>
      <c r="AE35" s="72">
        <f t="shared" si="19"/>
        <v>0</v>
      </c>
      <c r="AP35" s="17"/>
      <c r="AQ35" s="18"/>
    </row>
    <row r="36" spans="1:43" x14ac:dyDescent="0.25">
      <c r="A36" s="40" t="s">
        <v>114</v>
      </c>
      <c r="B36" s="41" t="s">
        <v>112</v>
      </c>
      <c r="C36" s="59">
        <v>31</v>
      </c>
      <c r="D36" s="60" t="s">
        <v>115</v>
      </c>
      <c r="E36" s="61">
        <v>171</v>
      </c>
      <c r="F36" s="62" t="s">
        <v>48</v>
      </c>
      <c r="G36" s="63">
        <f t="shared" si="0"/>
        <v>171.93333333333334</v>
      </c>
      <c r="H36" s="64">
        <f t="shared" si="1"/>
        <v>12.537777777777778</v>
      </c>
      <c r="I36" s="65">
        <f t="shared" si="2"/>
        <v>0.52240740740740743</v>
      </c>
      <c r="J36" s="66" t="s">
        <v>34</v>
      </c>
      <c r="K36" s="66">
        <v>57</v>
      </c>
      <c r="L36" s="66" t="s">
        <v>116</v>
      </c>
      <c r="M36" s="67">
        <f t="shared" si="3"/>
        <v>-57.216666666666669</v>
      </c>
      <c r="N36" s="38">
        <f t="shared" si="4"/>
        <v>172.46448087658601</v>
      </c>
      <c r="O36" s="37">
        <f t="shared" si="5"/>
        <v>82.464480876586009</v>
      </c>
      <c r="P36" s="38">
        <f t="shared" si="6"/>
        <v>187.53551912341399</v>
      </c>
      <c r="Q36" s="37">
        <f t="shared" si="7"/>
        <v>7.5355191234139909</v>
      </c>
      <c r="R36" s="68">
        <f t="shared" si="8"/>
        <v>-82.464480876586009</v>
      </c>
      <c r="S36" s="107" t="s">
        <v>214</v>
      </c>
      <c r="T36" s="37"/>
      <c r="U36" s="69">
        <f t="shared" si="9"/>
        <v>172.46448087658601</v>
      </c>
      <c r="V36" s="37">
        <f t="shared" si="10"/>
        <v>82.464480876586009</v>
      </c>
      <c r="W36" s="69">
        <f t="shared" si="11"/>
        <v>187.53551912341399</v>
      </c>
      <c r="X36" s="37">
        <f t="shared" si="12"/>
        <v>7.5355191234139909</v>
      </c>
      <c r="Y36" s="68">
        <f t="shared" si="13"/>
        <v>-82.464480876586009</v>
      </c>
      <c r="Z36" s="38">
        <f t="shared" si="14"/>
        <v>0.7833333333333361</v>
      </c>
      <c r="AA36" s="39" t="str">
        <f t="shared" si="15"/>
        <v>S</v>
      </c>
      <c r="AB36" s="70" t="str">
        <f t="shared" si="16"/>
        <v>not vis</v>
      </c>
      <c r="AC36" s="68" t="str">
        <f t="shared" si="17"/>
        <v>S</v>
      </c>
      <c r="AD36" s="71">
        <f t="shared" si="18"/>
        <v>0.7833333333333361</v>
      </c>
      <c r="AE36" s="72">
        <f t="shared" si="19"/>
        <v>0</v>
      </c>
      <c r="AP36" s="17"/>
      <c r="AQ36" s="18"/>
    </row>
    <row r="37" spans="1:43" x14ac:dyDescent="0.25">
      <c r="A37" s="40" t="s">
        <v>117</v>
      </c>
      <c r="B37" s="41" t="s">
        <v>104</v>
      </c>
      <c r="C37" s="59">
        <v>32</v>
      </c>
      <c r="D37" s="60">
        <v>1.7</v>
      </c>
      <c r="E37" s="61">
        <v>166</v>
      </c>
      <c r="F37" s="62" t="s">
        <v>118</v>
      </c>
      <c r="G37" s="63">
        <f t="shared" si="0"/>
        <v>166.28333333333333</v>
      </c>
      <c r="H37" s="64">
        <f t="shared" si="1"/>
        <v>12.914444444444445</v>
      </c>
      <c r="I37" s="65">
        <f t="shared" si="2"/>
        <v>0.53810185185185189</v>
      </c>
      <c r="J37" s="66" t="s">
        <v>29</v>
      </c>
      <c r="K37" s="66">
        <v>55</v>
      </c>
      <c r="L37" s="66" t="s">
        <v>40</v>
      </c>
      <c r="M37" s="67">
        <f t="shared" si="3"/>
        <v>55.85</v>
      </c>
      <c r="N37" s="38">
        <f t="shared" si="4"/>
        <v>12.616584466116862</v>
      </c>
      <c r="O37" s="37">
        <f t="shared" si="5"/>
        <v>-77.383415533883138</v>
      </c>
      <c r="P37" s="38">
        <f t="shared" si="6"/>
        <v>347.38341553388312</v>
      </c>
      <c r="Q37" s="37">
        <f t="shared" si="7"/>
        <v>167.38341553388312</v>
      </c>
      <c r="R37" s="68">
        <f t="shared" si="8"/>
        <v>77.383415533883124</v>
      </c>
      <c r="S37" s="107" t="s">
        <v>215</v>
      </c>
      <c r="T37" s="37"/>
      <c r="U37" s="69">
        <f t="shared" si="9"/>
        <v>12.616584466116862</v>
      </c>
      <c r="V37" s="37">
        <f t="shared" si="10"/>
        <v>-77.383415533883138</v>
      </c>
      <c r="W37" s="69">
        <f t="shared" si="11"/>
        <v>347.38341553388312</v>
      </c>
      <c r="X37" s="37">
        <f t="shared" si="12"/>
        <v>167.38341553388312</v>
      </c>
      <c r="Y37" s="68">
        <f t="shared" si="13"/>
        <v>77.383415533883124</v>
      </c>
      <c r="Z37" s="38">
        <f t="shared" si="14"/>
        <v>66.149999999999991</v>
      </c>
      <c r="AA37" s="39" t="str">
        <f t="shared" si="15"/>
        <v>S</v>
      </c>
      <c r="AB37" s="70" t="str">
        <f t="shared" si="16"/>
        <v>not vis</v>
      </c>
      <c r="AC37" s="68" t="str">
        <f t="shared" si="17"/>
        <v>S</v>
      </c>
      <c r="AD37" s="71">
        <f t="shared" si="18"/>
        <v>66.149999999999991</v>
      </c>
      <c r="AE37" s="72">
        <f t="shared" si="19"/>
        <v>0</v>
      </c>
      <c r="AP37" s="32"/>
      <c r="AQ37" s="33"/>
    </row>
    <row r="38" spans="1:43" x14ac:dyDescent="0.25">
      <c r="A38" s="40" t="s">
        <v>119</v>
      </c>
      <c r="B38" s="41" t="s">
        <v>120</v>
      </c>
      <c r="C38" s="59">
        <v>33</v>
      </c>
      <c r="D38" s="60">
        <v>1.2</v>
      </c>
      <c r="E38" s="61">
        <v>158</v>
      </c>
      <c r="F38" s="62" t="s">
        <v>66</v>
      </c>
      <c r="G38" s="63">
        <f t="shared" ref="G38:G65" si="20">E38+F38/60</f>
        <v>158.44999999999999</v>
      </c>
      <c r="H38" s="64">
        <f t="shared" ref="H38:H65" si="21">(360-G38)/15</f>
        <v>13.436666666666667</v>
      </c>
      <c r="I38" s="65">
        <f t="shared" ref="I38:I65" si="22">1/360*(360-G38)</f>
        <v>0.55986111111111114</v>
      </c>
      <c r="J38" s="66" t="s">
        <v>34</v>
      </c>
      <c r="K38" s="66">
        <v>11</v>
      </c>
      <c r="L38" s="66" t="s">
        <v>89</v>
      </c>
      <c r="M38" s="67">
        <f t="shared" ref="M38:M65" si="23">IF(J38="S",-(K38+L38/60),(K38+L38/60))</f>
        <v>-11.266666666666667</v>
      </c>
      <c r="N38" s="38">
        <f t="shared" ref="N38:N65" si="24">IF(Latitude&gt;0,IF(StarDeclination&gt;0,IF(StarDeclination&gt;(90-Latitude),"circum",DEGREES(ACOS(SIN(RADIANS(StarDeclination))/COS(RADIANS(Latitude))))),IF(StarDeclination&lt;-(90-Latitude),"not vis",DEGREES(ACOS(SIN(RADIANS(StarDeclination))/COS(RADIANS(Latitude)))))),IF(StarDeclination&gt;0,IF(StarDeclination&gt;-(-90-Latitude),"not vis",DEGREES(ACOS(SIN(RADIANS(StarDeclination))/COS(RADIANS(Latitude))))),IF(StarDeclination&lt;(-90-Latitude),"circum",DEGREES(ACOS(SIN(RADIANS(StarDeclination))/COS(RADIANS(Latitude)))))))</f>
        <v>103.31960410961887</v>
      </c>
      <c r="O38" s="37">
        <f t="shared" ref="O38:O65" si="25">IF(OR(N38="circum",N38="not vis"), N38,N38-90)</f>
        <v>13.319604109618865</v>
      </c>
      <c r="P38" s="38">
        <f t="shared" ref="P38:P65" si="26">IF(OR(N38="circum",N38="not vis"),N38,360-N38)</f>
        <v>256.68039589038113</v>
      </c>
      <c r="Q38" s="37">
        <f t="shared" ref="Q38:Q65" si="27">IF(OR(N38="circum",N38="not vis"),N38,P38-180)</f>
        <v>76.680395890381135</v>
      </c>
      <c r="R38" s="68">
        <f t="shared" ref="R38:R65" si="28">IF(OR(P38="circum",P38="not vis"),P38,P38-270)</f>
        <v>-13.319604109618865</v>
      </c>
      <c r="S38" s="107" t="s">
        <v>216</v>
      </c>
      <c r="T38" s="37"/>
      <c r="U38" s="69">
        <f t="shared" ref="U38:U65" si="29">IF(Latitude&gt;0,IF(StarDeclination&gt;0,IF(StarDeclination&gt;(90-Latitude),"circum",DEGREES(ACOS(((SIN(RADIANS(StarDeclination))-(SIN(RADIANS(Latitude))*SIN(RADIANS(StarAltitude)))))/((COS(RADIANS(Latitude))*COS(RADIANS(StarAltitude))))))),IF(StarDeclination&lt;-(90-Latitude-StarAltitude),"not vis",DEGREES(ACOS(((SIN(RADIANS(StarDeclination))-(SIN(RADIANS(Latitude))*SIN(RADIANS(StarAltitude)))))/((COS(RADIANS(Latitude))*COS(RADIANS(StarAltitude)))))))),IF(StarDeclination&gt;0,IF(StarDeclination&gt;-(-90-Latitude+StarAltitude),"not vis",DEGREES(ACOS(((SIN(RADIANS(StarDeclination))-(SIN(RADIANS(Latitude))*SIN(RADIANS(StarAltitude)))))/((COS(RADIANS(Latitude))*COS(RADIANS(StarAltitude))))))),IF(StarDeclination&lt;(-90-Latitude),"circum",DEGREES(ACOS(((SIN(RADIANS(StarDeclination))-(SIN(RADIANS(Latitude))*SIN(RADIANS(StarAltitude)))))/((COS(RADIANS(Latitude))*COS(RADIANS(StarAltitude)))))))))</f>
        <v>103.31960410961887</v>
      </c>
      <c r="V38" s="37">
        <f t="shared" ref="V38:V65" si="30">IF(OR(U38="circum",U38="not vis"), U38,U38-90)</f>
        <v>13.319604109618865</v>
      </c>
      <c r="W38" s="69">
        <f t="shared" ref="W38:W65" si="31">IF(OR(U38="circum",U38="not vis"),U38,360-U38)</f>
        <v>256.68039589038113</v>
      </c>
      <c r="X38" s="37">
        <f t="shared" ref="X38:X65" si="32">IF(OR(W38="circum",W38="not vis"),W38,W38-180)</f>
        <v>76.680395890381135</v>
      </c>
      <c r="Y38" s="68">
        <f t="shared" ref="Y38:Y65" si="33">IF(OR(W38="circum",W38="not vis"),W38,W38-270)</f>
        <v>-13.319604109618865</v>
      </c>
      <c r="Z38" s="38">
        <f t="shared" ref="Z38:Z65" si="34">IF(DEGREES(ASIN(SIN(RADIANS(Latitude))*SIN(RADIANS(StarDeclination))+COS(RADIANS(Latitude))*COS(RADIANS(StarDeclination))*COS(RADIANS(0*15))))&lt;0,"not vis",DEGREES(ASIN(SIN(RADIANS(Latitude))*SIN(RADIANS(StarDeclination))+COS(RADIANS(Latitude))*COS(RADIANS(StarDeclination))*COS(RADIANS(0*15)))))</f>
        <v>46.733333333333334</v>
      </c>
      <c r="AA38" s="39" t="str">
        <f t="shared" ref="AA38:AA65" si="35">IF($C$2&gt;0,IF($M38&gt;90-$C$2,"N","S"),IF($M38&lt;-90-$C$2,"S","N"))</f>
        <v>S</v>
      </c>
      <c r="AB38" s="70" t="str">
        <f t="shared" ref="AB38:AB65" si="36">IF(DEGREES(ASIN(SIN(RADIANS(Latitude))*SIN(RADIANS(StarDeclination))+COS(RADIANS(Latitude))*COS(RADIANS(StarDeclination))*COS(RADIANS(12*15))))&lt;0,"not vis",DEGREES(ASIN(SIN(RADIANS(Latitude))*SIN(RADIANS(StarDeclination))+COS(RADIANS(Latitude))*COS(RADIANS(StarDeclination))*COS(RADIANS(12*15)))))</f>
        <v>not vis</v>
      </c>
      <c r="AC38" s="68" t="str">
        <f t="shared" ref="AC38:AC65" si="37">IF($C$2&gt;0,IF($M38&gt;90-$C$2,"N","S"),IF($M38&lt;-90-$C$2,"S","N"))</f>
        <v>S</v>
      </c>
      <c r="AD38" s="71">
        <f t="shared" ref="AD38:AD65" si="38">DEGREES(ASIN(SIN(RADIANS(Latitude))*SIN(RADIANS(StarDeclination))+COS(RADIANS(Latitude))*COS(RADIANS(StarDeclination))*COS(RADIANS(HourAngle*15))))</f>
        <v>46.733333333333334</v>
      </c>
      <c r="AE38" s="72">
        <f t="shared" ref="AE38:AE65" si="39">DEGREES(ATAN(SIN(RADIANS(HourAngle*15))/(SIN(RADIANS(Latitude))*COS(RADIANS(HourAngle*15))-COS(RADIANS(Latitude))*TAN(RADIANS(StarDeclination)))))</f>
        <v>0</v>
      </c>
      <c r="AP38" s="17"/>
      <c r="AQ38" s="18"/>
    </row>
    <row r="39" spans="1:43" x14ac:dyDescent="0.25">
      <c r="A39" s="40" t="s">
        <v>121</v>
      </c>
      <c r="B39" s="41" t="s">
        <v>104</v>
      </c>
      <c r="C39" s="59">
        <v>34</v>
      </c>
      <c r="D39" s="60">
        <v>1.9</v>
      </c>
      <c r="E39" s="61">
        <v>152</v>
      </c>
      <c r="F39" s="62" t="s">
        <v>84</v>
      </c>
      <c r="G39" s="63">
        <f t="shared" si="20"/>
        <v>152.91666666666666</v>
      </c>
      <c r="H39" s="64">
        <f t="shared" si="21"/>
        <v>13.805555555555555</v>
      </c>
      <c r="I39" s="65">
        <f t="shared" si="22"/>
        <v>0.57523148148148151</v>
      </c>
      <c r="J39" s="66" t="s">
        <v>29</v>
      </c>
      <c r="K39" s="66">
        <v>49</v>
      </c>
      <c r="L39" s="66" t="s">
        <v>116</v>
      </c>
      <c r="M39" s="67">
        <f t="shared" si="23"/>
        <v>49.216666666666669</v>
      </c>
      <c r="N39" s="38">
        <f t="shared" si="24"/>
        <v>26.765606218954161</v>
      </c>
      <c r="O39" s="37">
        <f t="shared" si="25"/>
        <v>-63.234393781045839</v>
      </c>
      <c r="P39" s="38">
        <f t="shared" si="26"/>
        <v>333.23439378104581</v>
      </c>
      <c r="Q39" s="37">
        <f t="shared" si="27"/>
        <v>153.23439378104581</v>
      </c>
      <c r="R39" s="68">
        <f t="shared" si="28"/>
        <v>63.23439378104581</v>
      </c>
      <c r="S39" s="107" t="s">
        <v>217</v>
      </c>
      <c r="T39" s="37"/>
      <c r="U39" s="69">
        <f t="shared" si="29"/>
        <v>26.765606218954161</v>
      </c>
      <c r="V39" s="37">
        <f t="shared" si="30"/>
        <v>-63.234393781045839</v>
      </c>
      <c r="W39" s="69">
        <f t="shared" si="31"/>
        <v>333.23439378104581</v>
      </c>
      <c r="X39" s="37">
        <f t="shared" si="32"/>
        <v>153.23439378104581</v>
      </c>
      <c r="Y39" s="68">
        <f t="shared" si="33"/>
        <v>63.23439378104581</v>
      </c>
      <c r="Z39" s="38">
        <f t="shared" si="34"/>
        <v>72.783333333333331</v>
      </c>
      <c r="AA39" s="39" t="str">
        <f t="shared" si="35"/>
        <v>S</v>
      </c>
      <c r="AB39" s="70" t="str">
        <f t="shared" si="36"/>
        <v>not vis</v>
      </c>
      <c r="AC39" s="68" t="str">
        <f t="shared" si="37"/>
        <v>S</v>
      </c>
      <c r="AD39" s="71">
        <f t="shared" si="38"/>
        <v>72.783333333333331</v>
      </c>
      <c r="AE39" s="72">
        <f t="shared" si="39"/>
        <v>0</v>
      </c>
      <c r="AP39" s="17"/>
      <c r="AQ39" s="18"/>
    </row>
    <row r="40" spans="1:43" x14ac:dyDescent="0.25">
      <c r="A40" s="40" t="s">
        <v>122</v>
      </c>
      <c r="B40" s="41" t="s">
        <v>123</v>
      </c>
      <c r="C40" s="73">
        <v>35</v>
      </c>
      <c r="D40" s="59">
        <v>0.9</v>
      </c>
      <c r="E40" s="61">
        <v>148</v>
      </c>
      <c r="F40" s="62" t="s">
        <v>71</v>
      </c>
      <c r="G40" s="63">
        <f t="shared" si="20"/>
        <v>148.69999999999999</v>
      </c>
      <c r="H40" s="64">
        <f t="shared" si="21"/>
        <v>14.086666666666668</v>
      </c>
      <c r="I40" s="65">
        <f t="shared" si="22"/>
        <v>0.58694444444444449</v>
      </c>
      <c r="J40" s="66" t="s">
        <v>34</v>
      </c>
      <c r="K40" s="66">
        <v>60</v>
      </c>
      <c r="L40" s="66" t="s">
        <v>108</v>
      </c>
      <c r="M40" s="67">
        <f t="shared" si="23"/>
        <v>-60.466666666666669</v>
      </c>
      <c r="N40" s="38" t="str">
        <f t="shared" si="24"/>
        <v>not vis</v>
      </c>
      <c r="O40" s="37" t="str">
        <f t="shared" si="25"/>
        <v>not vis</v>
      </c>
      <c r="P40" s="38" t="str">
        <f t="shared" si="26"/>
        <v>not vis</v>
      </c>
      <c r="Q40" s="37" t="str">
        <f t="shared" si="27"/>
        <v>not vis</v>
      </c>
      <c r="R40" s="68" t="str">
        <f t="shared" si="28"/>
        <v>not vis</v>
      </c>
      <c r="S40" s="107" t="s">
        <v>218</v>
      </c>
      <c r="T40" s="37"/>
      <c r="U40" s="69" t="str">
        <f t="shared" si="29"/>
        <v>not vis</v>
      </c>
      <c r="V40" s="37" t="str">
        <f t="shared" si="30"/>
        <v>not vis</v>
      </c>
      <c r="W40" s="69" t="str">
        <f t="shared" si="31"/>
        <v>not vis</v>
      </c>
      <c r="X40" s="37" t="str">
        <f t="shared" si="32"/>
        <v>not vis</v>
      </c>
      <c r="Y40" s="68" t="str">
        <f t="shared" si="33"/>
        <v>not vis</v>
      </c>
      <c r="Z40" s="38" t="str">
        <f t="shared" si="34"/>
        <v>not vis</v>
      </c>
      <c r="AA40" s="39" t="str">
        <f t="shared" si="35"/>
        <v>S</v>
      </c>
      <c r="AB40" s="70" t="str">
        <f t="shared" si="36"/>
        <v>not vis</v>
      </c>
      <c r="AC40" s="68" t="str">
        <f t="shared" si="37"/>
        <v>S</v>
      </c>
      <c r="AD40" s="71">
        <f t="shared" si="38"/>
        <v>-2.4666666666666619</v>
      </c>
      <c r="AE40" s="72">
        <f t="shared" si="39"/>
        <v>0</v>
      </c>
      <c r="AP40" s="17"/>
      <c r="AQ40" s="18"/>
    </row>
    <row r="41" spans="1:43" x14ac:dyDescent="0.25">
      <c r="A41" s="40" t="s">
        <v>124</v>
      </c>
      <c r="B41" s="41" t="s">
        <v>123</v>
      </c>
      <c r="C41" s="59">
        <v>36</v>
      </c>
      <c r="D41" s="60" t="s">
        <v>251</v>
      </c>
      <c r="E41" s="61">
        <v>148</v>
      </c>
      <c r="F41" s="62" t="s">
        <v>125</v>
      </c>
      <c r="G41" s="63">
        <f t="shared" si="20"/>
        <v>148.03333333333333</v>
      </c>
      <c r="H41" s="64">
        <f t="shared" si="21"/>
        <v>14.131111111111112</v>
      </c>
      <c r="I41" s="65">
        <f t="shared" si="22"/>
        <v>0.58879629629629637</v>
      </c>
      <c r="J41" s="66" t="s">
        <v>34</v>
      </c>
      <c r="K41" s="66">
        <v>36</v>
      </c>
      <c r="L41" s="66" t="s">
        <v>108</v>
      </c>
      <c r="M41" s="67">
        <f t="shared" si="23"/>
        <v>-36.466666666666669</v>
      </c>
      <c r="N41" s="38">
        <f t="shared" si="24"/>
        <v>134.49528804791146</v>
      </c>
      <c r="O41" s="37">
        <f t="shared" si="25"/>
        <v>44.495288047911458</v>
      </c>
      <c r="P41" s="38">
        <f t="shared" si="26"/>
        <v>225.50471195208854</v>
      </c>
      <c r="Q41" s="37">
        <f t="shared" si="27"/>
        <v>45.504711952088542</v>
      </c>
      <c r="R41" s="68">
        <f t="shared" si="28"/>
        <v>-44.495288047911458</v>
      </c>
      <c r="S41" s="107" t="s">
        <v>219</v>
      </c>
      <c r="T41" s="37"/>
      <c r="U41" s="69">
        <f t="shared" si="29"/>
        <v>134.49528804791146</v>
      </c>
      <c r="V41" s="37">
        <f t="shared" si="30"/>
        <v>44.495288047911458</v>
      </c>
      <c r="W41" s="69">
        <f t="shared" si="31"/>
        <v>225.50471195208854</v>
      </c>
      <c r="X41" s="37">
        <f t="shared" si="32"/>
        <v>45.504711952088542</v>
      </c>
      <c r="Y41" s="68">
        <f t="shared" si="33"/>
        <v>-44.495288047911458</v>
      </c>
      <c r="Z41" s="38">
        <f t="shared" si="34"/>
        <v>21.533333333333328</v>
      </c>
      <c r="AA41" s="39" t="str">
        <f t="shared" si="35"/>
        <v>S</v>
      </c>
      <c r="AB41" s="70" t="str">
        <f t="shared" si="36"/>
        <v>not vis</v>
      </c>
      <c r="AC41" s="68" t="str">
        <f t="shared" si="37"/>
        <v>S</v>
      </c>
      <c r="AD41" s="71">
        <f t="shared" si="38"/>
        <v>21.533333333333328</v>
      </c>
      <c r="AE41" s="72">
        <f t="shared" si="39"/>
        <v>0</v>
      </c>
      <c r="AP41" s="32"/>
      <c r="AQ41" s="33"/>
    </row>
    <row r="42" spans="1:43" x14ac:dyDescent="0.25">
      <c r="A42" s="40" t="s">
        <v>126</v>
      </c>
      <c r="B42" s="41" t="s">
        <v>127</v>
      </c>
      <c r="C42" s="59">
        <v>37</v>
      </c>
      <c r="D42" s="60">
        <v>0.2</v>
      </c>
      <c r="E42" s="61">
        <v>145</v>
      </c>
      <c r="F42" s="62" t="s">
        <v>99</v>
      </c>
      <c r="G42" s="63">
        <f t="shared" si="20"/>
        <v>145.86666666666667</v>
      </c>
      <c r="H42" s="64">
        <f t="shared" si="21"/>
        <v>14.275555555555554</v>
      </c>
      <c r="I42" s="65">
        <f t="shared" si="22"/>
        <v>0.5948148148148148</v>
      </c>
      <c r="J42" s="66" t="s">
        <v>29</v>
      </c>
      <c r="K42" s="66">
        <v>19</v>
      </c>
      <c r="L42" s="66" t="s">
        <v>128</v>
      </c>
      <c r="M42" s="67">
        <f t="shared" si="23"/>
        <v>19.083333333333332</v>
      </c>
      <c r="N42" s="38">
        <f t="shared" si="24"/>
        <v>67.323716802393022</v>
      </c>
      <c r="O42" s="37">
        <f t="shared" si="25"/>
        <v>-22.676283197606978</v>
      </c>
      <c r="P42" s="38">
        <f t="shared" si="26"/>
        <v>292.67628319760695</v>
      </c>
      <c r="Q42" s="37">
        <f t="shared" si="27"/>
        <v>112.67628319760695</v>
      </c>
      <c r="R42" s="68">
        <f t="shared" si="28"/>
        <v>22.676283197606949</v>
      </c>
      <c r="S42" s="107" t="s">
        <v>220</v>
      </c>
      <c r="T42" s="37"/>
      <c r="U42" s="69">
        <f t="shared" si="29"/>
        <v>67.323716802393022</v>
      </c>
      <c r="V42" s="37">
        <f t="shared" si="30"/>
        <v>-22.676283197606978</v>
      </c>
      <c r="W42" s="69">
        <f t="shared" si="31"/>
        <v>292.67628319760695</v>
      </c>
      <c r="X42" s="37">
        <f t="shared" si="32"/>
        <v>112.67628319760695</v>
      </c>
      <c r="Y42" s="68">
        <f t="shared" si="33"/>
        <v>22.676283197606949</v>
      </c>
      <c r="Z42" s="38">
        <f t="shared" si="34"/>
        <v>77.0833333333333</v>
      </c>
      <c r="AA42" s="39" t="str">
        <f t="shared" si="35"/>
        <v>S</v>
      </c>
      <c r="AB42" s="70" t="str">
        <f t="shared" si="36"/>
        <v>not vis</v>
      </c>
      <c r="AC42" s="68" t="str">
        <f t="shared" si="37"/>
        <v>S</v>
      </c>
      <c r="AD42" s="71">
        <f t="shared" si="38"/>
        <v>77.0833333333333</v>
      </c>
      <c r="AE42" s="72">
        <f t="shared" si="39"/>
        <v>0</v>
      </c>
      <c r="AP42" s="17"/>
      <c r="AQ42" s="18"/>
    </row>
    <row r="43" spans="1:43" ht="15.6" x14ac:dyDescent="0.35">
      <c r="A43" s="74" t="s">
        <v>129</v>
      </c>
      <c r="B43" s="75" t="s">
        <v>123</v>
      </c>
      <c r="C43" s="4">
        <v>38</v>
      </c>
      <c r="D43" s="84">
        <v>0.1</v>
      </c>
      <c r="E43" s="81">
        <v>139</v>
      </c>
      <c r="F43" s="62" t="s">
        <v>105</v>
      </c>
      <c r="G43" s="63">
        <f t="shared" si="20"/>
        <v>139.76666666666668</v>
      </c>
      <c r="H43" s="64">
        <f t="shared" si="21"/>
        <v>14.682222222222221</v>
      </c>
      <c r="I43" s="65">
        <f t="shared" si="22"/>
        <v>0.61175925925925922</v>
      </c>
      <c r="J43" s="66" t="s">
        <v>34</v>
      </c>
      <c r="K43" s="5">
        <v>60</v>
      </c>
      <c r="L43" s="5">
        <v>55</v>
      </c>
      <c r="M43" s="67">
        <f t="shared" si="23"/>
        <v>-60.916666666666664</v>
      </c>
      <c r="N43" s="38" t="str">
        <f t="shared" si="24"/>
        <v>not vis</v>
      </c>
      <c r="O43" s="37" t="str">
        <f t="shared" si="25"/>
        <v>not vis</v>
      </c>
      <c r="P43" s="38" t="str">
        <f t="shared" si="26"/>
        <v>not vis</v>
      </c>
      <c r="Q43" s="37" t="str">
        <f t="shared" si="27"/>
        <v>not vis</v>
      </c>
      <c r="R43" s="68" t="str">
        <f t="shared" si="28"/>
        <v>not vis</v>
      </c>
      <c r="S43" s="107" t="s">
        <v>221</v>
      </c>
      <c r="T43" s="37"/>
      <c r="U43" s="69" t="str">
        <f t="shared" si="29"/>
        <v>not vis</v>
      </c>
      <c r="V43" s="37" t="str">
        <f t="shared" si="30"/>
        <v>not vis</v>
      </c>
      <c r="W43" s="69" t="str">
        <f t="shared" si="31"/>
        <v>not vis</v>
      </c>
      <c r="X43" s="37" t="str">
        <f t="shared" si="32"/>
        <v>not vis</v>
      </c>
      <c r="Y43" s="68" t="str">
        <f t="shared" si="33"/>
        <v>not vis</v>
      </c>
      <c r="Z43" s="38" t="str">
        <f t="shared" si="34"/>
        <v>not vis</v>
      </c>
      <c r="AA43" s="39" t="str">
        <f t="shared" si="35"/>
        <v>S</v>
      </c>
      <c r="AB43" s="70" t="str">
        <f t="shared" si="36"/>
        <v>not vis</v>
      </c>
      <c r="AC43" s="68" t="str">
        <f t="shared" si="37"/>
        <v>S</v>
      </c>
      <c r="AD43" s="71">
        <f t="shared" si="38"/>
        <v>-2.9166666666666616</v>
      </c>
      <c r="AE43" s="72">
        <f t="shared" si="39"/>
        <v>0</v>
      </c>
      <c r="AP43" s="17"/>
      <c r="AQ43" s="18"/>
    </row>
    <row r="44" spans="1:43" x14ac:dyDescent="0.25">
      <c r="A44" s="40" t="s">
        <v>130</v>
      </c>
      <c r="B44" s="41" t="s">
        <v>131</v>
      </c>
      <c r="C44" s="59">
        <v>39</v>
      </c>
      <c r="D44" s="60" t="s">
        <v>246</v>
      </c>
      <c r="E44" s="61">
        <v>137</v>
      </c>
      <c r="F44" s="62" t="s">
        <v>132</v>
      </c>
      <c r="G44" s="63">
        <f t="shared" si="20"/>
        <v>137</v>
      </c>
      <c r="H44" s="64">
        <f t="shared" si="21"/>
        <v>14.866666666666667</v>
      </c>
      <c r="I44" s="65">
        <f t="shared" si="22"/>
        <v>0.61944444444444446</v>
      </c>
      <c r="J44" s="66" t="s">
        <v>34</v>
      </c>
      <c r="K44" s="66">
        <v>16</v>
      </c>
      <c r="L44" s="66" t="s">
        <v>69</v>
      </c>
      <c r="M44" s="67">
        <f t="shared" si="23"/>
        <v>-16.116666666666667</v>
      </c>
      <c r="N44" s="38">
        <f t="shared" si="24"/>
        <v>109.10697868221774</v>
      </c>
      <c r="O44" s="37">
        <f t="shared" si="25"/>
        <v>19.106978682217743</v>
      </c>
      <c r="P44" s="38">
        <f t="shared" si="26"/>
        <v>250.89302131778226</v>
      </c>
      <c r="Q44" s="37">
        <f t="shared" si="27"/>
        <v>70.893021317782257</v>
      </c>
      <c r="R44" s="68">
        <f t="shared" si="28"/>
        <v>-19.106978682217743</v>
      </c>
      <c r="S44" s="107" t="s">
        <v>222</v>
      </c>
      <c r="T44" s="37"/>
      <c r="U44" s="69">
        <f t="shared" si="29"/>
        <v>109.10697868221774</v>
      </c>
      <c r="V44" s="37">
        <f t="shared" si="30"/>
        <v>19.106978682217743</v>
      </c>
      <c r="W44" s="69">
        <f t="shared" si="31"/>
        <v>250.89302131778226</v>
      </c>
      <c r="X44" s="37">
        <f t="shared" si="32"/>
        <v>70.893021317782257</v>
      </c>
      <c r="Y44" s="68">
        <f t="shared" si="33"/>
        <v>-19.106978682217743</v>
      </c>
      <c r="Z44" s="38">
        <f t="shared" si="34"/>
        <v>41.88333333333334</v>
      </c>
      <c r="AA44" s="39" t="str">
        <f t="shared" si="35"/>
        <v>S</v>
      </c>
      <c r="AB44" s="70" t="str">
        <f t="shared" si="36"/>
        <v>not vis</v>
      </c>
      <c r="AC44" s="68" t="str">
        <f t="shared" si="37"/>
        <v>S</v>
      </c>
      <c r="AD44" s="71">
        <f t="shared" si="38"/>
        <v>41.88333333333334</v>
      </c>
      <c r="AE44" s="72">
        <f t="shared" si="39"/>
        <v>0</v>
      </c>
      <c r="AP44" s="17"/>
      <c r="AQ44" s="18"/>
    </row>
    <row r="45" spans="1:43" x14ac:dyDescent="0.25">
      <c r="A45" s="40" t="s">
        <v>133</v>
      </c>
      <c r="B45" s="41" t="s">
        <v>134</v>
      </c>
      <c r="C45" s="59">
        <v>40</v>
      </c>
      <c r="D45" s="60">
        <v>2.2000000000000002</v>
      </c>
      <c r="E45" s="61">
        <v>137</v>
      </c>
      <c r="F45" s="62">
        <v>20</v>
      </c>
      <c r="G45" s="63">
        <f t="shared" si="20"/>
        <v>137.33333333333334</v>
      </c>
      <c r="H45" s="64">
        <f t="shared" si="21"/>
        <v>14.844444444444443</v>
      </c>
      <c r="I45" s="65">
        <f t="shared" si="22"/>
        <v>0.61851851851851847</v>
      </c>
      <c r="J45" s="66" t="s">
        <v>29</v>
      </c>
      <c r="K45" s="66">
        <v>74</v>
      </c>
      <c r="L45" s="66" t="s">
        <v>128</v>
      </c>
      <c r="M45" s="67">
        <f t="shared" si="23"/>
        <v>74.083333333333329</v>
      </c>
      <c r="N45" s="38" t="str">
        <f t="shared" si="24"/>
        <v>circum</v>
      </c>
      <c r="O45" s="37" t="str">
        <f t="shared" si="25"/>
        <v>circum</v>
      </c>
      <c r="P45" s="38" t="str">
        <f t="shared" si="26"/>
        <v>circum</v>
      </c>
      <c r="Q45" s="37" t="str">
        <f t="shared" si="27"/>
        <v>circum</v>
      </c>
      <c r="R45" s="68" t="str">
        <f t="shared" si="28"/>
        <v>circum</v>
      </c>
      <c r="S45" s="107" t="s">
        <v>222</v>
      </c>
      <c r="T45" s="37"/>
      <c r="U45" s="69" t="str">
        <f t="shared" si="29"/>
        <v>circum</v>
      </c>
      <c r="V45" s="37" t="str">
        <f t="shared" si="30"/>
        <v>circum</v>
      </c>
      <c r="W45" s="69" t="str">
        <f t="shared" si="31"/>
        <v>circum</v>
      </c>
      <c r="X45" s="37" t="str">
        <f t="shared" si="32"/>
        <v>circum</v>
      </c>
      <c r="Y45" s="68" t="str">
        <f t="shared" si="33"/>
        <v>circum</v>
      </c>
      <c r="Z45" s="38">
        <f t="shared" si="34"/>
        <v>47.916666666666657</v>
      </c>
      <c r="AA45" s="39" t="str">
        <f t="shared" si="35"/>
        <v>N</v>
      </c>
      <c r="AB45" s="70">
        <f t="shared" si="36"/>
        <v>16.083333333333332</v>
      </c>
      <c r="AC45" s="68" t="str">
        <f t="shared" si="37"/>
        <v>N</v>
      </c>
      <c r="AD45" s="71">
        <f t="shared" si="38"/>
        <v>47.916666666666657</v>
      </c>
      <c r="AE45" s="72">
        <f t="shared" si="39"/>
        <v>0</v>
      </c>
      <c r="AP45" s="32"/>
      <c r="AQ45" s="33"/>
    </row>
    <row r="46" spans="1:43" x14ac:dyDescent="0.25">
      <c r="A46" s="40" t="s">
        <v>135</v>
      </c>
      <c r="B46" s="41" t="s">
        <v>136</v>
      </c>
      <c r="C46" s="59">
        <v>41</v>
      </c>
      <c r="D46" s="60" t="s">
        <v>251</v>
      </c>
      <c r="E46" s="61">
        <v>126</v>
      </c>
      <c r="F46" s="62" t="s">
        <v>69</v>
      </c>
      <c r="G46" s="63">
        <f t="shared" si="20"/>
        <v>126.11666666666666</v>
      </c>
      <c r="H46" s="64">
        <f t="shared" si="21"/>
        <v>15.592222222222222</v>
      </c>
      <c r="I46" s="65">
        <f t="shared" si="22"/>
        <v>0.64967592592592593</v>
      </c>
      <c r="J46" s="66" t="s">
        <v>29</v>
      </c>
      <c r="K46" s="66">
        <v>26</v>
      </c>
      <c r="L46" s="66" t="s">
        <v>28</v>
      </c>
      <c r="M46" s="67">
        <f t="shared" si="23"/>
        <v>26.65</v>
      </c>
      <c r="N46" s="38">
        <f t="shared" si="24"/>
        <v>58.068314151853805</v>
      </c>
      <c r="O46" s="37">
        <f t="shared" si="25"/>
        <v>-31.931685848146195</v>
      </c>
      <c r="P46" s="38">
        <f t="shared" si="26"/>
        <v>301.93168584814617</v>
      </c>
      <c r="Q46" s="37">
        <f t="shared" si="27"/>
        <v>121.93168584814617</v>
      </c>
      <c r="R46" s="68">
        <f t="shared" si="28"/>
        <v>31.931685848146174</v>
      </c>
      <c r="S46" s="107" t="s">
        <v>223</v>
      </c>
      <c r="T46" s="37"/>
      <c r="U46" s="69">
        <f t="shared" si="29"/>
        <v>58.068314151853805</v>
      </c>
      <c r="V46" s="37">
        <f t="shared" si="30"/>
        <v>-31.931685848146195</v>
      </c>
      <c r="W46" s="69">
        <f t="shared" si="31"/>
        <v>301.93168584814617</v>
      </c>
      <c r="X46" s="37">
        <f t="shared" si="32"/>
        <v>121.93168584814617</v>
      </c>
      <c r="Y46" s="68">
        <f t="shared" si="33"/>
        <v>31.931685848146174</v>
      </c>
      <c r="Z46" s="38">
        <f t="shared" si="34"/>
        <v>84.649999999999935</v>
      </c>
      <c r="AA46" s="39" t="str">
        <f t="shared" si="35"/>
        <v>S</v>
      </c>
      <c r="AB46" s="70" t="str">
        <f t="shared" si="36"/>
        <v>not vis</v>
      </c>
      <c r="AC46" s="68" t="str">
        <f t="shared" si="37"/>
        <v>S</v>
      </c>
      <c r="AD46" s="71">
        <f t="shared" si="38"/>
        <v>84.649999999999935</v>
      </c>
      <c r="AE46" s="72">
        <f t="shared" si="39"/>
        <v>0</v>
      </c>
      <c r="AP46" s="17"/>
      <c r="AQ46" s="18"/>
    </row>
    <row r="47" spans="1:43" x14ac:dyDescent="0.25">
      <c r="A47" s="40" t="s">
        <v>137</v>
      </c>
      <c r="B47" s="41" t="s">
        <v>138</v>
      </c>
      <c r="C47" s="59">
        <v>42</v>
      </c>
      <c r="D47" s="60">
        <v>1.2</v>
      </c>
      <c r="E47" s="61">
        <v>112</v>
      </c>
      <c r="F47" s="62" t="s">
        <v>139</v>
      </c>
      <c r="G47" s="63">
        <f t="shared" si="20"/>
        <v>112.35</v>
      </c>
      <c r="H47" s="64">
        <f t="shared" si="21"/>
        <v>16.510000000000002</v>
      </c>
      <c r="I47" s="65">
        <f t="shared" si="22"/>
        <v>0.68791666666666673</v>
      </c>
      <c r="J47" s="66" t="s">
        <v>34</v>
      </c>
      <c r="K47" s="66">
        <v>26</v>
      </c>
      <c r="L47" s="66" t="s">
        <v>108</v>
      </c>
      <c r="M47" s="67">
        <f t="shared" si="23"/>
        <v>-26.466666666666665</v>
      </c>
      <c r="N47" s="38">
        <f t="shared" si="24"/>
        <v>121.70411765120031</v>
      </c>
      <c r="O47" s="37">
        <f t="shared" si="25"/>
        <v>31.704117651200306</v>
      </c>
      <c r="P47" s="38">
        <f t="shared" si="26"/>
        <v>238.29588234879969</v>
      </c>
      <c r="Q47" s="37">
        <f t="shared" si="27"/>
        <v>58.295882348799694</v>
      </c>
      <c r="R47" s="68">
        <f t="shared" si="28"/>
        <v>-31.704117651200306</v>
      </c>
      <c r="S47" s="107" t="s">
        <v>224</v>
      </c>
      <c r="T47" s="37"/>
      <c r="U47" s="69">
        <f t="shared" si="29"/>
        <v>121.70411765120031</v>
      </c>
      <c r="V47" s="37">
        <f t="shared" si="30"/>
        <v>31.704117651200306</v>
      </c>
      <c r="W47" s="69">
        <f t="shared" si="31"/>
        <v>238.29588234879969</v>
      </c>
      <c r="X47" s="37">
        <f t="shared" si="32"/>
        <v>58.295882348799694</v>
      </c>
      <c r="Y47" s="68">
        <f t="shared" si="33"/>
        <v>-31.704117651200306</v>
      </c>
      <c r="Z47" s="38">
        <f t="shared" si="34"/>
        <v>31.533333333333349</v>
      </c>
      <c r="AA47" s="39" t="str">
        <f t="shared" si="35"/>
        <v>S</v>
      </c>
      <c r="AB47" s="70" t="str">
        <f t="shared" si="36"/>
        <v>not vis</v>
      </c>
      <c r="AC47" s="68" t="str">
        <f t="shared" si="37"/>
        <v>S</v>
      </c>
      <c r="AD47" s="71">
        <f t="shared" si="38"/>
        <v>31.533333333333349</v>
      </c>
      <c r="AE47" s="72">
        <f t="shared" si="39"/>
        <v>0</v>
      </c>
      <c r="AP47" s="17"/>
      <c r="AQ47" s="18"/>
    </row>
    <row r="48" spans="1:43" x14ac:dyDescent="0.25">
      <c r="A48" s="40" t="s">
        <v>140</v>
      </c>
      <c r="B48" s="41" t="s">
        <v>141</v>
      </c>
      <c r="C48" s="59">
        <v>43</v>
      </c>
      <c r="D48" s="60">
        <v>1.9</v>
      </c>
      <c r="E48" s="61">
        <v>107</v>
      </c>
      <c r="F48" s="62" t="s">
        <v>142</v>
      </c>
      <c r="G48" s="63">
        <f t="shared" si="20"/>
        <v>107.31666666666666</v>
      </c>
      <c r="H48" s="64">
        <f t="shared" si="21"/>
        <v>16.845555555555556</v>
      </c>
      <c r="I48" s="65">
        <f t="shared" si="22"/>
        <v>0.70189814814814822</v>
      </c>
      <c r="J48" s="66" t="s">
        <v>34</v>
      </c>
      <c r="K48" s="66">
        <v>69</v>
      </c>
      <c r="L48" s="66" t="s">
        <v>113</v>
      </c>
      <c r="M48" s="67">
        <f t="shared" si="23"/>
        <v>-69.066666666666663</v>
      </c>
      <c r="N48" s="38" t="str">
        <f t="shared" si="24"/>
        <v>not vis</v>
      </c>
      <c r="O48" s="37" t="str">
        <f t="shared" si="25"/>
        <v>not vis</v>
      </c>
      <c r="P48" s="38" t="str">
        <f t="shared" si="26"/>
        <v>not vis</v>
      </c>
      <c r="Q48" s="37" t="str">
        <f t="shared" si="27"/>
        <v>not vis</v>
      </c>
      <c r="R48" s="68" t="str">
        <f t="shared" si="28"/>
        <v>not vis</v>
      </c>
      <c r="S48" s="107" t="s">
        <v>225</v>
      </c>
      <c r="T48" s="37"/>
      <c r="U48" s="69" t="str">
        <f t="shared" si="29"/>
        <v>not vis</v>
      </c>
      <c r="V48" s="37" t="str">
        <f t="shared" si="30"/>
        <v>not vis</v>
      </c>
      <c r="W48" s="69" t="str">
        <f t="shared" si="31"/>
        <v>not vis</v>
      </c>
      <c r="X48" s="37" t="str">
        <f t="shared" si="32"/>
        <v>not vis</v>
      </c>
      <c r="Y48" s="68" t="str">
        <f t="shared" si="33"/>
        <v>not vis</v>
      </c>
      <c r="Z48" s="38" t="str">
        <f t="shared" si="34"/>
        <v>not vis</v>
      </c>
      <c r="AA48" s="39" t="str">
        <f t="shared" si="35"/>
        <v>S</v>
      </c>
      <c r="AB48" s="70" t="str">
        <f t="shared" si="36"/>
        <v>not vis</v>
      </c>
      <c r="AC48" s="68" t="str">
        <f t="shared" si="37"/>
        <v>S</v>
      </c>
      <c r="AD48" s="71">
        <f t="shared" si="38"/>
        <v>-11.066666666666663</v>
      </c>
      <c r="AE48" s="72">
        <f t="shared" si="39"/>
        <v>0</v>
      </c>
      <c r="AP48" s="17"/>
      <c r="AQ48" s="18"/>
    </row>
    <row r="49" spans="1:43" x14ac:dyDescent="0.25">
      <c r="A49" s="40" t="s">
        <v>143</v>
      </c>
      <c r="B49" s="41" t="s">
        <v>144</v>
      </c>
      <c r="C49" s="59">
        <v>44</v>
      </c>
      <c r="D49" s="60" t="s">
        <v>248</v>
      </c>
      <c r="E49" s="61">
        <v>102</v>
      </c>
      <c r="F49" s="62" t="s">
        <v>69</v>
      </c>
      <c r="G49" s="63">
        <f t="shared" si="20"/>
        <v>102.11666666666666</v>
      </c>
      <c r="H49" s="64">
        <f t="shared" si="21"/>
        <v>17.19222222222222</v>
      </c>
      <c r="I49" s="65">
        <f t="shared" si="22"/>
        <v>0.71634259259259259</v>
      </c>
      <c r="J49" s="66" t="s">
        <v>34</v>
      </c>
      <c r="K49" s="66">
        <v>15</v>
      </c>
      <c r="L49" s="66" t="s">
        <v>100</v>
      </c>
      <c r="M49" s="67">
        <f t="shared" si="23"/>
        <v>-15.75</v>
      </c>
      <c r="N49" s="38">
        <f t="shared" si="24"/>
        <v>108.66756442238926</v>
      </c>
      <c r="O49" s="37">
        <f t="shared" si="25"/>
        <v>18.667564422389262</v>
      </c>
      <c r="P49" s="38">
        <f t="shared" si="26"/>
        <v>251.33243557761074</v>
      </c>
      <c r="Q49" s="37">
        <f t="shared" si="27"/>
        <v>71.332435577610738</v>
      </c>
      <c r="R49" s="68">
        <f t="shared" si="28"/>
        <v>-18.667564422389262</v>
      </c>
      <c r="S49" s="107" t="s">
        <v>226</v>
      </c>
      <c r="T49" s="37"/>
      <c r="U49" s="69">
        <f t="shared" si="29"/>
        <v>108.66756442238926</v>
      </c>
      <c r="V49" s="37">
        <f t="shared" si="30"/>
        <v>18.667564422389262</v>
      </c>
      <c r="W49" s="69">
        <f t="shared" si="31"/>
        <v>251.33243557761074</v>
      </c>
      <c r="X49" s="37">
        <f t="shared" si="32"/>
        <v>71.332435577610738</v>
      </c>
      <c r="Y49" s="68">
        <f t="shared" si="33"/>
        <v>-18.667564422389262</v>
      </c>
      <c r="Z49" s="38">
        <f t="shared" si="34"/>
        <v>42.25</v>
      </c>
      <c r="AA49" s="39" t="str">
        <f t="shared" si="35"/>
        <v>S</v>
      </c>
      <c r="AB49" s="70" t="str">
        <f t="shared" si="36"/>
        <v>not vis</v>
      </c>
      <c r="AC49" s="68" t="str">
        <f t="shared" si="37"/>
        <v>S</v>
      </c>
      <c r="AD49" s="71">
        <f t="shared" si="38"/>
        <v>42.25</v>
      </c>
      <c r="AE49" s="72">
        <f t="shared" si="39"/>
        <v>0</v>
      </c>
      <c r="AP49" s="32"/>
      <c r="AQ49" s="33"/>
    </row>
    <row r="50" spans="1:43" x14ac:dyDescent="0.25">
      <c r="A50" s="40" t="s">
        <v>145</v>
      </c>
      <c r="B50" s="41" t="s">
        <v>138</v>
      </c>
      <c r="C50" s="59">
        <v>45</v>
      </c>
      <c r="D50" s="60">
        <v>1.7</v>
      </c>
      <c r="E50" s="61">
        <v>96</v>
      </c>
      <c r="F50" s="62" t="s">
        <v>89</v>
      </c>
      <c r="G50" s="63">
        <f t="shared" si="20"/>
        <v>96.266666666666666</v>
      </c>
      <c r="H50" s="64">
        <f t="shared" si="21"/>
        <v>17.582222222222224</v>
      </c>
      <c r="I50" s="65">
        <f t="shared" si="22"/>
        <v>0.73259259259259268</v>
      </c>
      <c r="J50" s="66" t="s">
        <v>34</v>
      </c>
      <c r="K50" s="66">
        <v>37</v>
      </c>
      <c r="L50" s="66" t="s">
        <v>69</v>
      </c>
      <c r="M50" s="67">
        <f t="shared" si="23"/>
        <v>-37.116666666666667</v>
      </c>
      <c r="N50" s="38">
        <f t="shared" si="24"/>
        <v>135.3622590244639</v>
      </c>
      <c r="O50" s="37">
        <f t="shared" si="25"/>
        <v>45.362259024463896</v>
      </c>
      <c r="P50" s="38">
        <f t="shared" si="26"/>
        <v>224.6377409755361</v>
      </c>
      <c r="Q50" s="37">
        <f t="shared" si="27"/>
        <v>44.637740975536104</v>
      </c>
      <c r="R50" s="68">
        <f t="shared" si="28"/>
        <v>-45.362259024463896</v>
      </c>
      <c r="S50" s="107" t="s">
        <v>227</v>
      </c>
      <c r="T50" s="37"/>
      <c r="U50" s="69">
        <f t="shared" si="29"/>
        <v>135.3622590244639</v>
      </c>
      <c r="V50" s="37">
        <f t="shared" si="30"/>
        <v>45.362259024463896</v>
      </c>
      <c r="W50" s="69">
        <f t="shared" si="31"/>
        <v>224.6377409755361</v>
      </c>
      <c r="X50" s="37">
        <f t="shared" si="32"/>
        <v>44.637740975536104</v>
      </c>
      <c r="Y50" s="68">
        <f t="shared" si="33"/>
        <v>-45.362259024463896</v>
      </c>
      <c r="Z50" s="38">
        <f t="shared" si="34"/>
        <v>20.883333333333336</v>
      </c>
      <c r="AA50" s="39" t="str">
        <f t="shared" si="35"/>
        <v>S</v>
      </c>
      <c r="AB50" s="70" t="str">
        <f t="shared" si="36"/>
        <v>not vis</v>
      </c>
      <c r="AC50" s="68" t="str">
        <f t="shared" si="37"/>
        <v>S</v>
      </c>
      <c r="AD50" s="71">
        <f t="shared" si="38"/>
        <v>20.883333333333336</v>
      </c>
      <c r="AE50" s="72">
        <f t="shared" si="39"/>
        <v>0</v>
      </c>
      <c r="AP50" s="17"/>
      <c r="AQ50" s="18"/>
    </row>
    <row r="51" spans="1:43" x14ac:dyDescent="0.25">
      <c r="A51" s="40" t="s">
        <v>146</v>
      </c>
      <c r="B51" s="41" t="s">
        <v>144</v>
      </c>
      <c r="C51" s="59">
        <v>46</v>
      </c>
      <c r="D51" s="60" t="s">
        <v>147</v>
      </c>
      <c r="E51" s="61">
        <v>96</v>
      </c>
      <c r="F51" s="62" t="s">
        <v>125</v>
      </c>
      <c r="G51" s="63">
        <f t="shared" si="20"/>
        <v>96.033333333333331</v>
      </c>
      <c r="H51" s="64">
        <f t="shared" si="21"/>
        <v>17.597777777777779</v>
      </c>
      <c r="I51" s="65">
        <f t="shared" si="22"/>
        <v>0.73324074074074086</v>
      </c>
      <c r="J51" s="66" t="s">
        <v>29</v>
      </c>
      <c r="K51" s="66">
        <v>12</v>
      </c>
      <c r="L51" s="66">
        <v>33</v>
      </c>
      <c r="M51" s="67">
        <f t="shared" si="23"/>
        <v>12.55</v>
      </c>
      <c r="N51" s="38">
        <f t="shared" si="24"/>
        <v>75.153788673731484</v>
      </c>
      <c r="O51" s="37">
        <f t="shared" si="25"/>
        <v>-14.846211326268516</v>
      </c>
      <c r="P51" s="38">
        <f t="shared" si="26"/>
        <v>284.84621132626853</v>
      </c>
      <c r="Q51" s="37">
        <f t="shared" si="27"/>
        <v>104.84621132626853</v>
      </c>
      <c r="R51" s="68">
        <f t="shared" si="28"/>
        <v>14.846211326268531</v>
      </c>
      <c r="S51" s="107" t="s">
        <v>227</v>
      </c>
      <c r="T51" s="37"/>
      <c r="U51" s="69">
        <f t="shared" si="29"/>
        <v>75.153788673731484</v>
      </c>
      <c r="V51" s="37">
        <f t="shared" si="30"/>
        <v>-14.846211326268516</v>
      </c>
      <c r="W51" s="69">
        <f t="shared" si="31"/>
        <v>284.84621132626853</v>
      </c>
      <c r="X51" s="37">
        <f t="shared" si="32"/>
        <v>104.84621132626853</v>
      </c>
      <c r="Y51" s="68">
        <f t="shared" si="33"/>
        <v>14.846211326268531</v>
      </c>
      <c r="Z51" s="38">
        <f t="shared" si="34"/>
        <v>70.549999999999983</v>
      </c>
      <c r="AA51" s="39" t="str">
        <f t="shared" si="35"/>
        <v>S</v>
      </c>
      <c r="AB51" s="70" t="str">
        <f t="shared" si="36"/>
        <v>not vis</v>
      </c>
      <c r="AC51" s="68" t="str">
        <f t="shared" si="37"/>
        <v>S</v>
      </c>
      <c r="AD51" s="71">
        <f t="shared" si="38"/>
        <v>70.549999999999983</v>
      </c>
      <c r="AE51" s="72">
        <f t="shared" si="39"/>
        <v>0</v>
      </c>
      <c r="AP51" s="17"/>
      <c r="AQ51" s="18"/>
    </row>
    <row r="52" spans="1:43" x14ac:dyDescent="0.25">
      <c r="A52" s="40" t="s">
        <v>148</v>
      </c>
      <c r="B52" s="41" t="s">
        <v>149</v>
      </c>
      <c r="C52" s="59">
        <v>47</v>
      </c>
      <c r="D52" s="60" t="s">
        <v>250</v>
      </c>
      <c r="E52" s="61">
        <v>90</v>
      </c>
      <c r="F52" s="62" t="s">
        <v>60</v>
      </c>
      <c r="G52" s="63">
        <f t="shared" si="20"/>
        <v>90.733333333333334</v>
      </c>
      <c r="H52" s="64">
        <f t="shared" si="21"/>
        <v>17.951111111111111</v>
      </c>
      <c r="I52" s="65">
        <f t="shared" si="22"/>
        <v>0.74796296296296294</v>
      </c>
      <c r="J52" s="66" t="s">
        <v>29</v>
      </c>
      <c r="K52" s="66">
        <v>51</v>
      </c>
      <c r="L52" s="66">
        <v>29</v>
      </c>
      <c r="M52" s="67">
        <f t="shared" si="23"/>
        <v>51.483333333333334</v>
      </c>
      <c r="N52" s="38">
        <f t="shared" si="24"/>
        <v>22.687676698249849</v>
      </c>
      <c r="O52" s="37">
        <f t="shared" si="25"/>
        <v>-67.312323301750155</v>
      </c>
      <c r="P52" s="38">
        <f t="shared" si="26"/>
        <v>337.31232330175015</v>
      </c>
      <c r="Q52" s="37">
        <f t="shared" si="27"/>
        <v>157.31232330175015</v>
      </c>
      <c r="R52" s="68">
        <f t="shared" si="28"/>
        <v>67.312323301750155</v>
      </c>
      <c r="S52" s="107" t="s">
        <v>228</v>
      </c>
      <c r="T52" s="37"/>
      <c r="U52" s="69">
        <f t="shared" si="29"/>
        <v>22.687676698249849</v>
      </c>
      <c r="V52" s="37">
        <f t="shared" si="30"/>
        <v>-67.312323301750155</v>
      </c>
      <c r="W52" s="69">
        <f t="shared" si="31"/>
        <v>337.31232330175015</v>
      </c>
      <c r="X52" s="37">
        <f t="shared" si="32"/>
        <v>157.31232330175015</v>
      </c>
      <c r="Y52" s="68">
        <f t="shared" si="33"/>
        <v>67.312323301750155</v>
      </c>
      <c r="Z52" s="38">
        <f t="shared" si="34"/>
        <v>70.516666666666652</v>
      </c>
      <c r="AA52" s="39" t="str">
        <f t="shared" si="35"/>
        <v>S</v>
      </c>
      <c r="AB52" s="70" t="str">
        <f t="shared" si="36"/>
        <v>not vis</v>
      </c>
      <c r="AC52" s="68" t="str">
        <f t="shared" si="37"/>
        <v>S</v>
      </c>
      <c r="AD52" s="71">
        <f t="shared" si="38"/>
        <v>70.516666666666652</v>
      </c>
      <c r="AE52" s="72">
        <f t="shared" si="39"/>
        <v>0</v>
      </c>
      <c r="AP52" s="82"/>
      <c r="AQ52" s="83"/>
    </row>
    <row r="53" spans="1:43" x14ac:dyDescent="0.25">
      <c r="A53" s="74" t="s">
        <v>150</v>
      </c>
      <c r="B53" s="75" t="s">
        <v>151</v>
      </c>
      <c r="C53" s="4">
        <v>48</v>
      </c>
      <c r="D53" s="60">
        <v>2</v>
      </c>
      <c r="E53" s="81">
        <v>83</v>
      </c>
      <c r="F53" s="62" t="s">
        <v>152</v>
      </c>
      <c r="G53" s="63">
        <f t="shared" si="20"/>
        <v>83.63333333333334</v>
      </c>
      <c r="H53" s="64">
        <f t="shared" si="21"/>
        <v>18.424444444444443</v>
      </c>
      <c r="I53" s="65">
        <f t="shared" si="22"/>
        <v>0.76768518518518525</v>
      </c>
      <c r="J53" s="66" t="s">
        <v>34</v>
      </c>
      <c r="K53" s="66">
        <v>34</v>
      </c>
      <c r="L53" s="5">
        <v>22</v>
      </c>
      <c r="M53" s="67">
        <f t="shared" si="23"/>
        <v>-34.366666666666667</v>
      </c>
      <c r="N53" s="38">
        <f t="shared" si="24"/>
        <v>131.73073175330097</v>
      </c>
      <c r="O53" s="37">
        <f t="shared" si="25"/>
        <v>41.730731753300972</v>
      </c>
      <c r="P53" s="38">
        <f t="shared" si="26"/>
        <v>228.26926824669903</v>
      </c>
      <c r="Q53" s="37">
        <f t="shared" si="27"/>
        <v>48.269268246699028</v>
      </c>
      <c r="R53" s="68">
        <f t="shared" si="28"/>
        <v>-41.730731753300972</v>
      </c>
      <c r="S53" s="107" t="s">
        <v>229</v>
      </c>
      <c r="T53" s="37"/>
      <c r="U53" s="69">
        <f t="shared" si="29"/>
        <v>131.73073175330097</v>
      </c>
      <c r="V53" s="37">
        <f t="shared" si="30"/>
        <v>41.730731753300972</v>
      </c>
      <c r="W53" s="69">
        <f t="shared" si="31"/>
        <v>228.26926824669903</v>
      </c>
      <c r="X53" s="37">
        <f t="shared" si="32"/>
        <v>48.269268246699028</v>
      </c>
      <c r="Y53" s="68">
        <f t="shared" si="33"/>
        <v>-41.730731753300972</v>
      </c>
      <c r="Z53" s="38">
        <f t="shared" si="34"/>
        <v>23.633333333333329</v>
      </c>
      <c r="AA53" s="39" t="str">
        <f t="shared" si="35"/>
        <v>S</v>
      </c>
      <c r="AB53" s="70" t="str">
        <f t="shared" si="36"/>
        <v>not vis</v>
      </c>
      <c r="AC53" s="68" t="str">
        <f t="shared" si="37"/>
        <v>S</v>
      </c>
      <c r="AD53" s="71">
        <f t="shared" si="38"/>
        <v>23.633333333333329</v>
      </c>
      <c r="AE53" s="72">
        <f t="shared" si="39"/>
        <v>0</v>
      </c>
    </row>
    <row r="54" spans="1:43" x14ac:dyDescent="0.25">
      <c r="A54" s="40" t="s">
        <v>153</v>
      </c>
      <c r="B54" s="41" t="s">
        <v>154</v>
      </c>
      <c r="C54" s="73">
        <v>49</v>
      </c>
      <c r="D54" s="60">
        <v>0.1</v>
      </c>
      <c r="E54" s="61">
        <v>80</v>
      </c>
      <c r="F54" s="62" t="s">
        <v>155</v>
      </c>
      <c r="G54" s="63">
        <f t="shared" si="20"/>
        <v>80.599999999999994</v>
      </c>
      <c r="H54" s="64">
        <f t="shared" si="21"/>
        <v>18.626666666666665</v>
      </c>
      <c r="I54" s="65">
        <f t="shared" si="22"/>
        <v>0.77611111111111108</v>
      </c>
      <c r="J54" s="66" t="s">
        <v>29</v>
      </c>
      <c r="K54" s="66">
        <v>38</v>
      </c>
      <c r="L54" s="66">
        <v>48</v>
      </c>
      <c r="M54" s="67">
        <f t="shared" si="23"/>
        <v>38.799999999999997</v>
      </c>
      <c r="N54" s="38">
        <f t="shared" si="24"/>
        <v>42.364101158269293</v>
      </c>
      <c r="O54" s="37">
        <f t="shared" si="25"/>
        <v>-47.635898841730707</v>
      </c>
      <c r="P54" s="38">
        <f t="shared" si="26"/>
        <v>317.63589884173069</v>
      </c>
      <c r="Q54" s="37">
        <f t="shared" si="27"/>
        <v>137.63589884173069</v>
      </c>
      <c r="R54" s="68">
        <f t="shared" si="28"/>
        <v>47.635898841730693</v>
      </c>
      <c r="S54" s="107" t="s">
        <v>230</v>
      </c>
      <c r="T54" s="37"/>
      <c r="U54" s="69">
        <f t="shared" si="29"/>
        <v>42.364101158269293</v>
      </c>
      <c r="V54" s="37">
        <f t="shared" si="30"/>
        <v>-47.635898841730707</v>
      </c>
      <c r="W54" s="69">
        <f t="shared" si="31"/>
        <v>317.63589884173069</v>
      </c>
      <c r="X54" s="37">
        <f t="shared" si="32"/>
        <v>137.63589884173069</v>
      </c>
      <c r="Y54" s="68">
        <f t="shared" si="33"/>
        <v>47.635898841730693</v>
      </c>
      <c r="Z54" s="38">
        <f t="shared" si="34"/>
        <v>83.199999999999989</v>
      </c>
      <c r="AA54" s="39" t="str">
        <f t="shared" si="35"/>
        <v>S</v>
      </c>
      <c r="AB54" s="70" t="str">
        <f t="shared" si="36"/>
        <v>not vis</v>
      </c>
      <c r="AC54" s="68" t="str">
        <f t="shared" si="37"/>
        <v>S</v>
      </c>
      <c r="AD54" s="71">
        <f t="shared" si="38"/>
        <v>83.199999999999989</v>
      </c>
      <c r="AE54" s="72">
        <f t="shared" si="39"/>
        <v>0</v>
      </c>
    </row>
    <row r="55" spans="1:43" x14ac:dyDescent="0.25">
      <c r="A55" s="74" t="s">
        <v>156</v>
      </c>
      <c r="B55" s="75" t="s">
        <v>151</v>
      </c>
      <c r="C55" s="59">
        <v>50</v>
      </c>
      <c r="D55" s="60">
        <v>2.1</v>
      </c>
      <c r="E55" s="61">
        <v>75</v>
      </c>
      <c r="F55" s="62" t="s">
        <v>41</v>
      </c>
      <c r="G55" s="63">
        <f t="shared" si="20"/>
        <v>75.88333333333334</v>
      </c>
      <c r="H55" s="64">
        <f t="shared" si="21"/>
        <v>18.941111111111113</v>
      </c>
      <c r="I55" s="65">
        <f t="shared" si="22"/>
        <v>0.78921296296296306</v>
      </c>
      <c r="J55" s="66" t="s">
        <v>34</v>
      </c>
      <c r="K55" s="66">
        <v>26</v>
      </c>
      <c r="L55" s="76">
        <v>16</v>
      </c>
      <c r="M55" s="67">
        <f t="shared" si="23"/>
        <v>-26.266666666666666</v>
      </c>
      <c r="N55" s="38">
        <f t="shared" si="24"/>
        <v>121.45608428885127</v>
      </c>
      <c r="O55" s="37">
        <f t="shared" si="25"/>
        <v>31.456084288851272</v>
      </c>
      <c r="P55" s="38">
        <f t="shared" si="26"/>
        <v>238.54391571114871</v>
      </c>
      <c r="Q55" s="37">
        <f t="shared" si="27"/>
        <v>58.543915711148713</v>
      </c>
      <c r="R55" s="68">
        <f t="shared" si="28"/>
        <v>-31.456084288851287</v>
      </c>
      <c r="S55" s="107" t="s">
        <v>231</v>
      </c>
      <c r="T55" s="37"/>
      <c r="U55" s="69">
        <f t="shared" si="29"/>
        <v>121.45608428885127</v>
      </c>
      <c r="V55" s="37">
        <f t="shared" si="30"/>
        <v>31.456084288851272</v>
      </c>
      <c r="W55" s="69">
        <f t="shared" si="31"/>
        <v>238.54391571114871</v>
      </c>
      <c r="X55" s="37">
        <f t="shared" si="32"/>
        <v>58.543915711148713</v>
      </c>
      <c r="Y55" s="68">
        <f t="shared" si="33"/>
        <v>-31.456084288851287</v>
      </c>
      <c r="Z55" s="38">
        <f t="shared" si="34"/>
        <v>31.733333333333341</v>
      </c>
      <c r="AA55" s="39" t="str">
        <f t="shared" si="35"/>
        <v>S</v>
      </c>
      <c r="AB55" s="70" t="str">
        <f t="shared" si="36"/>
        <v>not vis</v>
      </c>
      <c r="AC55" s="68" t="str">
        <f t="shared" si="37"/>
        <v>S</v>
      </c>
      <c r="AD55" s="71">
        <f t="shared" si="38"/>
        <v>31.733333333333341</v>
      </c>
      <c r="AE55" s="72">
        <f t="shared" si="39"/>
        <v>0</v>
      </c>
    </row>
    <row r="56" spans="1:43" x14ac:dyDescent="0.25">
      <c r="A56" s="40" t="s">
        <v>157</v>
      </c>
      <c r="B56" s="41" t="s">
        <v>158</v>
      </c>
      <c r="C56" s="59">
        <v>51</v>
      </c>
      <c r="D56" s="60">
        <v>0.9</v>
      </c>
      <c r="E56" s="61">
        <v>62</v>
      </c>
      <c r="F56" s="62" t="s">
        <v>113</v>
      </c>
      <c r="G56" s="63">
        <f t="shared" si="20"/>
        <v>62.06666666666667</v>
      </c>
      <c r="H56" s="64">
        <f t="shared" si="21"/>
        <v>19.862222222222222</v>
      </c>
      <c r="I56" s="65">
        <f t="shared" si="22"/>
        <v>0.82759259259259266</v>
      </c>
      <c r="J56" s="66" t="s">
        <v>29</v>
      </c>
      <c r="K56" s="66">
        <v>8</v>
      </c>
      <c r="L56" s="66" t="s">
        <v>84</v>
      </c>
      <c r="M56" s="67">
        <f t="shared" si="23"/>
        <v>8.9166666666666661</v>
      </c>
      <c r="N56" s="38">
        <f t="shared" si="24"/>
        <v>79.468852738750243</v>
      </c>
      <c r="O56" s="37">
        <f t="shared" si="25"/>
        <v>-10.531147261249757</v>
      </c>
      <c r="P56" s="38">
        <f t="shared" si="26"/>
        <v>280.53114726124977</v>
      </c>
      <c r="Q56" s="37">
        <f t="shared" si="27"/>
        <v>100.53114726124977</v>
      </c>
      <c r="R56" s="68">
        <f t="shared" si="28"/>
        <v>10.531147261249771</v>
      </c>
      <c r="S56" s="107" t="s">
        <v>232</v>
      </c>
      <c r="T56" s="37"/>
      <c r="U56" s="69">
        <f t="shared" si="29"/>
        <v>79.468852738750243</v>
      </c>
      <c r="V56" s="37">
        <f t="shared" si="30"/>
        <v>-10.531147261249757</v>
      </c>
      <c r="W56" s="69">
        <f t="shared" si="31"/>
        <v>280.53114726124977</v>
      </c>
      <c r="X56" s="37">
        <f t="shared" si="32"/>
        <v>100.53114726124977</v>
      </c>
      <c r="Y56" s="68">
        <f t="shared" si="33"/>
        <v>10.531147261249771</v>
      </c>
      <c r="Z56" s="38">
        <f t="shared" si="34"/>
        <v>66.916666666666657</v>
      </c>
      <c r="AA56" s="39" t="str">
        <f t="shared" si="35"/>
        <v>S</v>
      </c>
      <c r="AB56" s="70" t="str">
        <f t="shared" si="36"/>
        <v>not vis</v>
      </c>
      <c r="AC56" s="68" t="str">
        <f t="shared" si="37"/>
        <v>S</v>
      </c>
      <c r="AD56" s="71">
        <f t="shared" si="38"/>
        <v>66.916666666666657</v>
      </c>
      <c r="AE56" s="72">
        <f t="shared" si="39"/>
        <v>0</v>
      </c>
    </row>
    <row r="57" spans="1:43" x14ac:dyDescent="0.25">
      <c r="A57" s="40" t="s">
        <v>159</v>
      </c>
      <c r="B57" s="41" t="s">
        <v>160</v>
      </c>
      <c r="C57" s="59">
        <v>52</v>
      </c>
      <c r="D57" s="60">
        <v>2.1</v>
      </c>
      <c r="E57" s="61">
        <v>53</v>
      </c>
      <c r="F57" s="62" t="s">
        <v>30</v>
      </c>
      <c r="G57" s="63">
        <f t="shared" si="20"/>
        <v>53.2</v>
      </c>
      <c r="H57" s="64">
        <f t="shared" si="21"/>
        <v>20.453333333333333</v>
      </c>
      <c r="I57" s="65">
        <f t="shared" si="22"/>
        <v>0.85222222222222233</v>
      </c>
      <c r="J57" s="66" t="s">
        <v>34</v>
      </c>
      <c r="K57" s="66">
        <v>56</v>
      </c>
      <c r="L57" s="66" t="s">
        <v>161</v>
      </c>
      <c r="M57" s="67">
        <f t="shared" si="23"/>
        <v>-56.666666666666664</v>
      </c>
      <c r="N57" s="38">
        <f t="shared" si="24"/>
        <v>170.12664815424833</v>
      </c>
      <c r="O57" s="37">
        <f t="shared" si="25"/>
        <v>80.126648154248329</v>
      </c>
      <c r="P57" s="38">
        <f t="shared" si="26"/>
        <v>189.87335184575167</v>
      </c>
      <c r="Q57" s="37">
        <f t="shared" si="27"/>
        <v>9.8733518457516709</v>
      </c>
      <c r="R57" s="68">
        <f t="shared" si="28"/>
        <v>-80.126648154248329</v>
      </c>
      <c r="S57" s="107" t="s">
        <v>233</v>
      </c>
      <c r="T57" s="37"/>
      <c r="U57" s="69">
        <f t="shared" si="29"/>
        <v>170.12664815424833</v>
      </c>
      <c r="V57" s="37">
        <f t="shared" si="30"/>
        <v>80.126648154248329</v>
      </c>
      <c r="W57" s="69">
        <f t="shared" si="31"/>
        <v>189.87335184575167</v>
      </c>
      <c r="X57" s="37">
        <f t="shared" si="32"/>
        <v>9.8733518457516709</v>
      </c>
      <c r="Y57" s="68">
        <f t="shared" si="33"/>
        <v>-80.126648154248329</v>
      </c>
      <c r="Z57" s="38">
        <f t="shared" si="34"/>
        <v>1.333333333333335</v>
      </c>
      <c r="AA57" s="39" t="str">
        <f t="shared" si="35"/>
        <v>S</v>
      </c>
      <c r="AB57" s="70" t="str">
        <f t="shared" si="36"/>
        <v>not vis</v>
      </c>
      <c r="AC57" s="68" t="str">
        <f t="shared" si="37"/>
        <v>S</v>
      </c>
      <c r="AD57" s="71">
        <f t="shared" si="38"/>
        <v>1.333333333333335</v>
      </c>
      <c r="AE57" s="72">
        <f t="shared" si="39"/>
        <v>0</v>
      </c>
    </row>
    <row r="58" spans="1:43" x14ac:dyDescent="0.25">
      <c r="A58" s="40" t="s">
        <v>162</v>
      </c>
      <c r="B58" s="41" t="s">
        <v>163</v>
      </c>
      <c r="C58" s="59">
        <v>53</v>
      </c>
      <c r="D58" s="60" t="s">
        <v>164</v>
      </c>
      <c r="E58" s="61">
        <v>49</v>
      </c>
      <c r="F58" s="62" t="s">
        <v>108</v>
      </c>
      <c r="G58" s="63">
        <f t="shared" si="20"/>
        <v>49.466666666666669</v>
      </c>
      <c r="H58" s="64">
        <f t="shared" si="21"/>
        <v>20.702222222222222</v>
      </c>
      <c r="I58" s="65">
        <f t="shared" si="22"/>
        <v>0.86259259259259258</v>
      </c>
      <c r="J58" s="66" t="s">
        <v>29</v>
      </c>
      <c r="K58" s="66">
        <v>45</v>
      </c>
      <c r="L58" s="66" t="s">
        <v>139</v>
      </c>
      <c r="M58" s="67">
        <f t="shared" si="23"/>
        <v>45.35</v>
      </c>
      <c r="N58" s="38">
        <f t="shared" si="24"/>
        <v>32.977657969331638</v>
      </c>
      <c r="O58" s="37">
        <f t="shared" si="25"/>
        <v>-57.022342030668362</v>
      </c>
      <c r="P58" s="38">
        <f t="shared" si="26"/>
        <v>327.02234203066837</v>
      </c>
      <c r="Q58" s="37">
        <f t="shared" si="27"/>
        <v>147.02234203066837</v>
      </c>
      <c r="R58" s="68">
        <f t="shared" si="28"/>
        <v>57.022342030668369</v>
      </c>
      <c r="S58" s="107" t="s">
        <v>234</v>
      </c>
      <c r="T58" s="37"/>
      <c r="U58" s="69">
        <f t="shared" si="29"/>
        <v>32.977657969331638</v>
      </c>
      <c r="V58" s="37">
        <f t="shared" si="30"/>
        <v>-57.022342030668362</v>
      </c>
      <c r="W58" s="69">
        <f t="shared" si="31"/>
        <v>327.02234203066837</v>
      </c>
      <c r="X58" s="37">
        <f t="shared" si="32"/>
        <v>147.02234203066837</v>
      </c>
      <c r="Y58" s="68">
        <f t="shared" si="33"/>
        <v>57.022342030668369</v>
      </c>
      <c r="Z58" s="38">
        <f t="shared" si="34"/>
        <v>76.650000000000006</v>
      </c>
      <c r="AA58" s="39" t="str">
        <f t="shared" si="35"/>
        <v>S</v>
      </c>
      <c r="AB58" s="70" t="str">
        <f t="shared" si="36"/>
        <v>not vis</v>
      </c>
      <c r="AC58" s="68" t="str">
        <f t="shared" si="37"/>
        <v>S</v>
      </c>
      <c r="AD58" s="71">
        <f t="shared" si="38"/>
        <v>76.650000000000006</v>
      </c>
      <c r="AE58" s="72">
        <f t="shared" si="39"/>
        <v>0</v>
      </c>
    </row>
    <row r="59" spans="1:43" x14ac:dyDescent="0.25">
      <c r="A59" s="40" t="s">
        <v>165</v>
      </c>
      <c r="B59" s="41" t="s">
        <v>166</v>
      </c>
      <c r="C59" s="59">
        <v>54</v>
      </c>
      <c r="D59" s="60" t="s">
        <v>249</v>
      </c>
      <c r="E59" s="61">
        <v>33</v>
      </c>
      <c r="F59" s="62" t="s">
        <v>167</v>
      </c>
      <c r="G59" s="63">
        <f t="shared" si="20"/>
        <v>33.716666666666669</v>
      </c>
      <c r="H59" s="64">
        <f t="shared" si="21"/>
        <v>21.752222222222219</v>
      </c>
      <c r="I59" s="65">
        <f t="shared" si="22"/>
        <v>0.90634259259259253</v>
      </c>
      <c r="J59" s="66" t="s">
        <v>29</v>
      </c>
      <c r="K59" s="66">
        <v>9</v>
      </c>
      <c r="L59" s="66" t="s">
        <v>168</v>
      </c>
      <c r="M59" s="67">
        <f t="shared" si="23"/>
        <v>9.9666666666666668</v>
      </c>
      <c r="N59" s="38">
        <f t="shared" si="24"/>
        <v>78.223968199354658</v>
      </c>
      <c r="O59" s="37">
        <f t="shared" si="25"/>
        <v>-11.776031800645342</v>
      </c>
      <c r="P59" s="38">
        <f t="shared" si="26"/>
        <v>281.77603180064534</v>
      </c>
      <c r="Q59" s="37">
        <f t="shared" si="27"/>
        <v>101.77603180064534</v>
      </c>
      <c r="R59" s="68">
        <f t="shared" si="28"/>
        <v>11.776031800645342</v>
      </c>
      <c r="S59" s="107" t="s">
        <v>235</v>
      </c>
      <c r="T59" s="37"/>
      <c r="U59" s="69">
        <f t="shared" si="29"/>
        <v>78.223968199354658</v>
      </c>
      <c r="V59" s="37">
        <f t="shared" si="30"/>
        <v>-11.776031800645342</v>
      </c>
      <c r="W59" s="69">
        <f t="shared" si="31"/>
        <v>281.77603180064534</v>
      </c>
      <c r="X59" s="37">
        <f t="shared" si="32"/>
        <v>101.77603180064534</v>
      </c>
      <c r="Y59" s="68">
        <f t="shared" si="33"/>
        <v>11.776031800645342</v>
      </c>
      <c r="Z59" s="38">
        <f t="shared" si="34"/>
        <v>67.966666666666654</v>
      </c>
      <c r="AA59" s="39" t="str">
        <f t="shared" si="35"/>
        <v>S</v>
      </c>
      <c r="AB59" s="70" t="str">
        <f t="shared" si="36"/>
        <v>not vis</v>
      </c>
      <c r="AC59" s="68" t="str">
        <f t="shared" si="37"/>
        <v>S</v>
      </c>
      <c r="AD59" s="71">
        <f t="shared" si="38"/>
        <v>67.966666666666654</v>
      </c>
      <c r="AE59" s="72">
        <f t="shared" si="39"/>
        <v>0</v>
      </c>
    </row>
    <row r="60" spans="1:43" x14ac:dyDescent="0.25">
      <c r="A60" s="74" t="s">
        <v>169</v>
      </c>
      <c r="B60" s="75" t="s">
        <v>170</v>
      </c>
      <c r="C60" s="4">
        <v>55</v>
      </c>
      <c r="D60" s="60">
        <v>2.2000000000000002</v>
      </c>
      <c r="E60" s="81">
        <v>27</v>
      </c>
      <c r="F60" s="62" t="s">
        <v>152</v>
      </c>
      <c r="G60" s="63">
        <f t="shared" si="20"/>
        <v>27.633333333333333</v>
      </c>
      <c r="H60" s="64">
        <f t="shared" si="21"/>
        <v>22.157777777777778</v>
      </c>
      <c r="I60" s="65">
        <f t="shared" si="22"/>
        <v>0.92324074074074081</v>
      </c>
      <c r="J60" s="66" t="s">
        <v>34</v>
      </c>
      <c r="K60" s="66">
        <v>46</v>
      </c>
      <c r="L60" s="5">
        <v>52</v>
      </c>
      <c r="M60" s="67">
        <f t="shared" si="23"/>
        <v>-46.866666666666667</v>
      </c>
      <c r="N60" s="38">
        <f t="shared" si="24"/>
        <v>149.37532277374703</v>
      </c>
      <c r="O60" s="37">
        <f t="shared" si="25"/>
        <v>59.37532277374703</v>
      </c>
      <c r="P60" s="38">
        <f t="shared" si="26"/>
        <v>210.62467722625297</v>
      </c>
      <c r="Q60" s="37">
        <f t="shared" si="27"/>
        <v>30.62467722625297</v>
      </c>
      <c r="R60" s="68">
        <f t="shared" si="28"/>
        <v>-59.37532277374703</v>
      </c>
      <c r="S60" s="107" t="s">
        <v>236</v>
      </c>
      <c r="T60" s="37"/>
      <c r="U60" s="69">
        <f t="shared" si="29"/>
        <v>149.37532277374703</v>
      </c>
      <c r="V60" s="37">
        <f t="shared" si="30"/>
        <v>59.37532277374703</v>
      </c>
      <c r="W60" s="69">
        <f t="shared" si="31"/>
        <v>210.62467722625297</v>
      </c>
      <c r="X60" s="37">
        <f t="shared" si="32"/>
        <v>30.62467722625297</v>
      </c>
      <c r="Y60" s="68">
        <f t="shared" si="33"/>
        <v>-59.37532277374703</v>
      </c>
      <c r="Z60" s="38">
        <f t="shared" si="34"/>
        <v>11.133333333333336</v>
      </c>
      <c r="AA60" s="39" t="str">
        <f t="shared" si="35"/>
        <v>S</v>
      </c>
      <c r="AB60" s="70" t="str">
        <f t="shared" si="36"/>
        <v>not vis</v>
      </c>
      <c r="AC60" s="68" t="str">
        <f t="shared" si="37"/>
        <v>S</v>
      </c>
      <c r="AD60" s="71">
        <f t="shared" si="38"/>
        <v>11.133333333333336</v>
      </c>
      <c r="AE60" s="72">
        <f t="shared" si="39"/>
        <v>0</v>
      </c>
    </row>
    <row r="61" spans="1:43" x14ac:dyDescent="0.25">
      <c r="A61" s="40" t="s">
        <v>171</v>
      </c>
      <c r="B61" s="41" t="s">
        <v>172</v>
      </c>
      <c r="C61" s="59">
        <v>56</v>
      </c>
      <c r="D61" s="60">
        <v>1.3</v>
      </c>
      <c r="E61" s="61">
        <v>15</v>
      </c>
      <c r="F61" s="62" t="s">
        <v>142</v>
      </c>
      <c r="G61" s="63">
        <f t="shared" si="20"/>
        <v>15.316666666666666</v>
      </c>
      <c r="H61" s="64">
        <f t="shared" si="21"/>
        <v>22.978888888888889</v>
      </c>
      <c r="I61" s="65">
        <f t="shared" si="22"/>
        <v>0.95745370370370375</v>
      </c>
      <c r="J61" s="66" t="s">
        <v>34</v>
      </c>
      <c r="K61" s="66">
        <v>29</v>
      </c>
      <c r="L61" s="66" t="s">
        <v>94</v>
      </c>
      <c r="M61" s="67">
        <f t="shared" si="23"/>
        <v>-29.516666666666666</v>
      </c>
      <c r="N61" s="38">
        <f t="shared" si="24"/>
        <v>125.51765181543868</v>
      </c>
      <c r="O61" s="37">
        <f t="shared" si="25"/>
        <v>35.517651815438683</v>
      </c>
      <c r="P61" s="38">
        <f t="shared" si="26"/>
        <v>234.48234818456132</v>
      </c>
      <c r="Q61" s="37">
        <f t="shared" si="27"/>
        <v>54.482348184561317</v>
      </c>
      <c r="R61" s="68">
        <f t="shared" si="28"/>
        <v>-35.517651815438683</v>
      </c>
      <c r="S61" s="107" t="s">
        <v>237</v>
      </c>
      <c r="T61" s="37"/>
      <c r="U61" s="69">
        <f t="shared" si="29"/>
        <v>125.51765181543868</v>
      </c>
      <c r="V61" s="37">
        <f t="shared" si="30"/>
        <v>35.517651815438683</v>
      </c>
      <c r="W61" s="69">
        <f t="shared" si="31"/>
        <v>234.48234818456132</v>
      </c>
      <c r="X61" s="37">
        <f t="shared" si="32"/>
        <v>54.482348184561317</v>
      </c>
      <c r="Y61" s="68">
        <f t="shared" si="33"/>
        <v>-35.517651815438683</v>
      </c>
      <c r="Z61" s="38">
        <f t="shared" si="34"/>
        <v>28.483333333333338</v>
      </c>
      <c r="AA61" s="39" t="str">
        <f t="shared" si="35"/>
        <v>S</v>
      </c>
      <c r="AB61" s="70" t="str">
        <f t="shared" si="36"/>
        <v>not vis</v>
      </c>
      <c r="AC61" s="68" t="str">
        <f t="shared" si="37"/>
        <v>S</v>
      </c>
      <c r="AD61" s="71">
        <f t="shared" si="38"/>
        <v>28.483333333333338</v>
      </c>
      <c r="AE61" s="72">
        <f t="shared" si="39"/>
        <v>0</v>
      </c>
    </row>
    <row r="62" spans="1:43" x14ac:dyDescent="0.25">
      <c r="A62" s="40" t="s">
        <v>173</v>
      </c>
      <c r="B62" s="41" t="s">
        <v>166</v>
      </c>
      <c r="C62" s="59">
        <v>57</v>
      </c>
      <c r="D62" s="60" t="s">
        <v>248</v>
      </c>
      <c r="E62" s="61">
        <v>13</v>
      </c>
      <c r="F62" s="62" t="s">
        <v>57</v>
      </c>
      <c r="G62" s="63">
        <f t="shared" si="20"/>
        <v>13.566666666666666</v>
      </c>
      <c r="H62" s="64">
        <f t="shared" si="21"/>
        <v>23.095555555555556</v>
      </c>
      <c r="I62" s="65">
        <f t="shared" si="22"/>
        <v>0.96231481481481485</v>
      </c>
      <c r="J62" s="66" t="s">
        <v>29</v>
      </c>
      <c r="K62" s="66">
        <v>15</v>
      </c>
      <c r="L62" s="66" t="s">
        <v>142</v>
      </c>
      <c r="M62" s="67">
        <f t="shared" si="23"/>
        <v>15.316666666666666</v>
      </c>
      <c r="N62" s="38">
        <f t="shared" si="24"/>
        <v>71.851299499578715</v>
      </c>
      <c r="O62" s="37">
        <f t="shared" si="25"/>
        <v>-18.148700500421285</v>
      </c>
      <c r="P62" s="38">
        <f t="shared" si="26"/>
        <v>288.14870050042128</v>
      </c>
      <c r="Q62" s="37">
        <f t="shared" si="27"/>
        <v>108.14870050042128</v>
      </c>
      <c r="R62" s="68">
        <f t="shared" si="28"/>
        <v>18.148700500421285</v>
      </c>
      <c r="S62" s="107" t="s">
        <v>238</v>
      </c>
      <c r="T62" s="37"/>
      <c r="U62" s="69">
        <f t="shared" si="29"/>
        <v>71.851299499578715</v>
      </c>
      <c r="V62" s="37">
        <f t="shared" si="30"/>
        <v>-18.148700500421285</v>
      </c>
      <c r="W62" s="69">
        <f t="shared" si="31"/>
        <v>288.14870050042128</v>
      </c>
      <c r="X62" s="37">
        <f t="shared" si="32"/>
        <v>108.14870050042128</v>
      </c>
      <c r="Y62" s="68">
        <f t="shared" si="33"/>
        <v>18.148700500421285</v>
      </c>
      <c r="Z62" s="38">
        <f t="shared" si="34"/>
        <v>73.316666666666677</v>
      </c>
      <c r="AA62" s="39" t="str">
        <f t="shared" si="35"/>
        <v>S</v>
      </c>
      <c r="AB62" s="70" t="str">
        <f t="shared" si="36"/>
        <v>not vis</v>
      </c>
      <c r="AC62" s="68" t="str">
        <f t="shared" si="37"/>
        <v>S</v>
      </c>
      <c r="AD62" s="71">
        <f t="shared" si="38"/>
        <v>73.316666666666677</v>
      </c>
      <c r="AE62" s="72">
        <f t="shared" si="39"/>
        <v>0</v>
      </c>
    </row>
    <row r="63" spans="1:43" x14ac:dyDescent="0.25">
      <c r="A63" s="40" t="s">
        <v>174</v>
      </c>
      <c r="B63" s="41" t="s">
        <v>134</v>
      </c>
      <c r="C63" s="59"/>
      <c r="D63" s="60">
        <v>2.0099999999999998</v>
      </c>
      <c r="E63" s="61">
        <v>322</v>
      </c>
      <c r="F63" s="62" t="s">
        <v>175</v>
      </c>
      <c r="G63" s="63">
        <f t="shared" si="20"/>
        <v>322.05</v>
      </c>
      <c r="H63" s="64">
        <f t="shared" si="21"/>
        <v>2.5299999999999994</v>
      </c>
      <c r="I63" s="65">
        <f t="shared" si="22"/>
        <v>0.10541666666666664</v>
      </c>
      <c r="J63" s="66" t="s">
        <v>29</v>
      </c>
      <c r="K63" s="66" t="s">
        <v>176</v>
      </c>
      <c r="L63" s="66" t="s">
        <v>51</v>
      </c>
      <c r="M63" s="67">
        <f t="shared" si="23"/>
        <v>89.25</v>
      </c>
      <c r="N63" s="38" t="str">
        <f t="shared" si="24"/>
        <v>circum</v>
      </c>
      <c r="O63" s="37" t="str">
        <f t="shared" si="25"/>
        <v>circum</v>
      </c>
      <c r="P63" s="38" t="str">
        <f t="shared" si="26"/>
        <v>circum</v>
      </c>
      <c r="Q63" s="37" t="str">
        <f t="shared" si="27"/>
        <v>circum</v>
      </c>
      <c r="R63" s="68" t="str">
        <f t="shared" si="28"/>
        <v>circum</v>
      </c>
      <c r="S63" s="107" t="s">
        <v>239</v>
      </c>
      <c r="T63" s="37"/>
      <c r="U63" s="69" t="str">
        <f t="shared" si="29"/>
        <v>circum</v>
      </c>
      <c r="V63" s="37" t="str">
        <f t="shared" si="30"/>
        <v>circum</v>
      </c>
      <c r="W63" s="69" t="str">
        <f t="shared" si="31"/>
        <v>circum</v>
      </c>
      <c r="X63" s="37" t="str">
        <f t="shared" si="32"/>
        <v>circum</v>
      </c>
      <c r="Y63" s="68" t="str">
        <f t="shared" si="33"/>
        <v>circum</v>
      </c>
      <c r="Z63" s="38">
        <f t="shared" si="34"/>
        <v>32.75</v>
      </c>
      <c r="AA63" s="39" t="str">
        <f t="shared" si="35"/>
        <v>N</v>
      </c>
      <c r="AB63" s="70">
        <f t="shared" si="36"/>
        <v>31.249999999999982</v>
      </c>
      <c r="AC63" s="68" t="str">
        <f t="shared" si="37"/>
        <v>N</v>
      </c>
      <c r="AD63" s="71">
        <f t="shared" si="38"/>
        <v>32.75</v>
      </c>
      <c r="AE63" s="72">
        <f t="shared" si="39"/>
        <v>0</v>
      </c>
    </row>
    <row r="64" spans="1:43" x14ac:dyDescent="0.25">
      <c r="A64" s="40" t="s">
        <v>179</v>
      </c>
      <c r="B64" s="41" t="s">
        <v>59</v>
      </c>
      <c r="C64" s="85"/>
      <c r="D64" s="60">
        <v>1.6</v>
      </c>
      <c r="E64" s="61">
        <v>265</v>
      </c>
      <c r="F64" s="62" t="s">
        <v>132</v>
      </c>
      <c r="G64" s="63">
        <f t="shared" si="20"/>
        <v>265</v>
      </c>
      <c r="H64" s="64">
        <f t="shared" si="21"/>
        <v>6.333333333333333</v>
      </c>
      <c r="I64" s="65">
        <f t="shared" si="22"/>
        <v>0.2638888888888889</v>
      </c>
      <c r="J64" s="66" t="s">
        <v>29</v>
      </c>
      <c r="K64" s="66" t="s">
        <v>180</v>
      </c>
      <c r="L64" s="66" t="s">
        <v>69</v>
      </c>
      <c r="M64" s="67">
        <f t="shared" si="23"/>
        <v>24.116666666666667</v>
      </c>
      <c r="N64" s="38">
        <f t="shared" si="24"/>
        <v>61.196477335240971</v>
      </c>
      <c r="O64" s="37">
        <f t="shared" si="25"/>
        <v>-28.803522664759029</v>
      </c>
      <c r="P64" s="38">
        <f t="shared" si="26"/>
        <v>298.80352266475904</v>
      </c>
      <c r="Q64" s="37">
        <f t="shared" si="27"/>
        <v>118.80352266475904</v>
      </c>
      <c r="R64" s="68">
        <f t="shared" si="28"/>
        <v>28.803522664759043</v>
      </c>
      <c r="S64" s="107" t="s">
        <v>241</v>
      </c>
      <c r="T64" s="37"/>
      <c r="U64" s="69">
        <f t="shared" si="29"/>
        <v>61.196477335240971</v>
      </c>
      <c r="V64" s="37">
        <f t="shared" si="30"/>
        <v>-28.803522664759029</v>
      </c>
      <c r="W64" s="69">
        <f t="shared" si="31"/>
        <v>298.80352266475904</v>
      </c>
      <c r="X64" s="37">
        <f t="shared" si="32"/>
        <v>118.80352266475904</v>
      </c>
      <c r="Y64" s="68">
        <f t="shared" si="33"/>
        <v>28.803522664759043</v>
      </c>
      <c r="Z64" s="38">
        <f t="shared" si="34"/>
        <v>82.11666666666666</v>
      </c>
      <c r="AA64" s="39" t="str">
        <f t="shared" si="35"/>
        <v>S</v>
      </c>
      <c r="AB64" s="70" t="str">
        <f t="shared" si="36"/>
        <v>not vis</v>
      </c>
      <c r="AC64" s="68" t="str">
        <f t="shared" si="37"/>
        <v>S</v>
      </c>
      <c r="AD64" s="71">
        <f t="shared" si="38"/>
        <v>82.11666666666666</v>
      </c>
      <c r="AE64" s="72">
        <f t="shared" si="39"/>
        <v>0</v>
      </c>
    </row>
    <row r="65" spans="1:31" ht="13.8" x14ac:dyDescent="0.3">
      <c r="A65" s="40" t="s">
        <v>177</v>
      </c>
      <c r="B65" s="41" t="s">
        <v>62</v>
      </c>
      <c r="C65" s="85"/>
      <c r="D65" s="60">
        <v>2.23</v>
      </c>
      <c r="E65" s="61">
        <v>277</v>
      </c>
      <c r="F65" s="66" t="s">
        <v>132</v>
      </c>
      <c r="G65" s="63">
        <f t="shared" si="20"/>
        <v>277</v>
      </c>
      <c r="H65" s="64">
        <f t="shared" si="21"/>
        <v>5.5333333333333332</v>
      </c>
      <c r="I65" s="65">
        <f t="shared" si="22"/>
        <v>0.23055555555555557</v>
      </c>
      <c r="J65" s="66" t="s">
        <v>34</v>
      </c>
      <c r="K65" s="66" t="s">
        <v>132</v>
      </c>
      <c r="L65" s="66" t="s">
        <v>178</v>
      </c>
      <c r="M65" s="67">
        <f t="shared" si="23"/>
        <v>-0.3</v>
      </c>
      <c r="N65" s="38">
        <f t="shared" si="24"/>
        <v>90.353754152157876</v>
      </c>
      <c r="O65" s="37">
        <f t="shared" si="25"/>
        <v>0.35375415215787598</v>
      </c>
      <c r="P65" s="38">
        <f t="shared" si="26"/>
        <v>269.64624584784212</v>
      </c>
      <c r="Q65" s="37">
        <f t="shared" si="27"/>
        <v>89.646245847842124</v>
      </c>
      <c r="R65" s="68">
        <f t="shared" si="28"/>
        <v>-0.35375415215787598</v>
      </c>
      <c r="S65" s="107" t="s">
        <v>240</v>
      </c>
      <c r="T65" s="37"/>
      <c r="U65" s="69">
        <f t="shared" si="29"/>
        <v>90.353754152157876</v>
      </c>
      <c r="V65" s="37">
        <f t="shared" si="30"/>
        <v>0.35375415215787598</v>
      </c>
      <c r="W65" s="69">
        <f t="shared" si="31"/>
        <v>269.64624584784212</v>
      </c>
      <c r="X65" s="37">
        <f t="shared" si="32"/>
        <v>89.646245847842124</v>
      </c>
      <c r="Y65" s="68">
        <f t="shared" si="33"/>
        <v>-0.35375415215787598</v>
      </c>
      <c r="Z65" s="38">
        <f t="shared" si="34"/>
        <v>57.699999999999996</v>
      </c>
      <c r="AA65" s="39" t="str">
        <f t="shared" si="35"/>
        <v>S</v>
      </c>
      <c r="AB65" s="70" t="str">
        <f t="shared" si="36"/>
        <v>not vis</v>
      </c>
      <c r="AC65" s="68" t="str">
        <f t="shared" si="37"/>
        <v>S</v>
      </c>
      <c r="AD65" s="71">
        <f t="shared" si="38"/>
        <v>57.699999999999996</v>
      </c>
      <c r="AE65" s="72">
        <f t="shared" si="39"/>
        <v>0</v>
      </c>
    </row>
    <row r="66" spans="1:31" ht="13.8" thickBot="1" x14ac:dyDescent="0.3">
      <c r="H66" s="86"/>
      <c r="I66" s="8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88"/>
    </row>
    <row r="67" spans="1:31" ht="13.8" thickBot="1" x14ac:dyDescent="0.3">
      <c r="A67" s="89" t="s">
        <v>181</v>
      </c>
      <c r="B67" s="89"/>
      <c r="C67" s="90"/>
      <c r="D67" s="90"/>
      <c r="E67" s="89"/>
      <c r="F67" s="89"/>
      <c r="G67" s="89"/>
      <c r="H67" s="91"/>
      <c r="I67" s="92"/>
      <c r="J67" s="89"/>
      <c r="K67" s="89"/>
      <c r="L67" s="89"/>
      <c r="M67" s="93">
        <f>IF(J67="S",-(K67+L67/60),(K67+L67/60))</f>
        <v>0</v>
      </c>
      <c r="N67" s="94">
        <f>IF(Latitude&gt;0,IF(StarDeclination&gt;0,IF(StarDeclination&gt;(90-Latitude),"circum",DEGREES(ACOS(SIN(RADIANS(StarDeclination))/COS(RADIANS(C$2))))),IF(StarDeclination&lt;-(90-Latitude),"not vis",DEGREES(ACOS(SIN(RADIANS(StarDeclination))/COS(RADIANS(Latitude)))))),IF(StarDeclination&gt;0,IF(StarDeclination&gt;-(-90-Latitude),"not vis",DEGREES(ACOS(SIN(RADIANS(StarDeclination))/COS(RADIANS(Latitude))))),IF(StarDeclination&lt;(-90-Latitude),"circum",DEGREES(ACOS(SIN(RADIANS(StarDeclination))/COS(RADIANS(Latitude)))))))</f>
        <v>90</v>
      </c>
      <c r="O67" s="95">
        <f t="shared" ref="O67" si="40">IF(OR(N67="circum",N67="not vis"), N67,N67-90)</f>
        <v>0</v>
      </c>
      <c r="P67" s="94">
        <f t="shared" ref="P67" si="41">IF(OR(N67="circum",N67="not vis"),N67,360-N67)</f>
        <v>270</v>
      </c>
      <c r="Q67" s="95">
        <f t="shared" ref="Q67" si="42">IF(OR(N67="circum",N67="not vis"),N67,P67-180)</f>
        <v>90</v>
      </c>
      <c r="R67" s="96">
        <f t="shared" ref="R67" si="43">IF(OR(P67="circum",P67="not vis"),P67,P67-270)</f>
        <v>0</v>
      </c>
      <c r="S67" s="95"/>
      <c r="T67" s="95"/>
      <c r="U67" s="97">
        <f t="shared" ref="U67" si="44">IF(Latitude&gt;0,IF(StarDeclination&gt;0,IF(StarDeclination&gt;(90-Latitude),"circum",DEGREES(ACOS(((SIN(RADIANS(StarDeclination))-(SIN(RADIANS(Latitude))*SIN(RADIANS(StarAltitude)))))/((COS(RADIANS(Latitude))*COS(RADIANS(StarAltitude))))))),IF(StarDeclination&lt;-(90-Latitude-StarAltitude),"not vis",DEGREES(ACOS(((SIN(RADIANS(StarDeclination))-(SIN(RADIANS(Latitude))*SIN(RADIANS(StarAltitude)))))/((COS(RADIANS(Latitude))*COS(RADIANS(StarAltitude)))))))),IF(StarDeclination&gt;0,IF(StarDeclination&gt;-(-90-Latitude+StarAltitude),"not vis",DEGREES(ACOS(((SIN(RADIANS(StarDeclination))-(SIN(RADIANS(Latitude))*SIN(RADIANS(StarAltitude)))))/((COS(RADIANS(Latitude))*COS(RADIANS(StarAltitude))))))),IF(StarDeclination&lt;(-90-Latitude),"circum",DEGREES(ACOS(((SIN(RADIANS(StarDeclination))-(SIN(RADIANS(Latitude))*SIN(RADIANS(StarAltitude)))))/((COS(RADIANS(Latitude))*COS(RADIANS(StarAltitude)))))))))</f>
        <v>90</v>
      </c>
      <c r="V67" s="98">
        <f t="shared" ref="V67" si="45">IF(OR(U67="circum",U67="not vis"), U67,U67-90)</f>
        <v>0</v>
      </c>
      <c r="W67" s="97">
        <f t="shared" ref="W67" si="46">IF(OR(U67="circum",U67="not vis"),U67,360-U67)</f>
        <v>270</v>
      </c>
      <c r="X67" s="98">
        <f t="shared" ref="X67" si="47">IF(OR(W67="circum",W67="not vis"),W67,W67-180)</f>
        <v>90</v>
      </c>
      <c r="Y67" s="99">
        <f t="shared" ref="Y67" si="48">IF(OR(W67="circum",W67="not vis"),W67,W67-270)</f>
        <v>0</v>
      </c>
      <c r="Z67" s="94">
        <f>IF(DEGREES(ASIN(SIN(RADIANS(Latitude))*SIN(RADIANS(StarDeclination))+COS(RADIANS(Latitude))*COS(RADIANS(StarDeclination))*COS(RADIANS(0*15))))&lt;0,"not vis",DEGREES(ASIN(SIN(RADIANS(Latitude))*SIN(RADIANS(StarDeclination))+COS(RADIANS(Latitude))*COS(RADIANS(StarDeclination))*COS(RADIANS(0*15)))))</f>
        <v>58.000000000000007</v>
      </c>
      <c r="AA67" s="100" t="str">
        <f>IF($C$2&gt;0,IF($M67&gt;90-$C$2,"N","S"),IF($M67&lt;-90-$C$2,"S","N"))</f>
        <v>S</v>
      </c>
      <c r="AB67" s="101" t="str">
        <f>IF(DEGREES(ASIN(SIN(RADIANS(Latitude))*SIN(RADIANS(StarDeclination))+COS(RADIANS(Latitude))*COS(RADIANS(StarDeclination))*COS(RADIANS(12*15))))&lt;0,"not vis",DEGREES(ASIN(SIN(RADIANS(Latitude))*SIN(RADIANS(StarDeclination))+COS(RADIANS(Latitude))*COS(RADIANS(StarDeclination))*COS(RADIANS(12*15)))))</f>
        <v>not vis</v>
      </c>
      <c r="AC67" s="99" t="str">
        <f>IF($C$2&gt;0,IF($M67&gt;90-$C$2,"N","S"),IF($M67&lt;-90-$C$2,"S","N"))</f>
        <v>S</v>
      </c>
      <c r="AD67" s="102">
        <f>DEGREES(ASIN(SIN(RADIANS(Latitude))*SIN(RADIANS(StarDeclination))+COS(RADIANS(Latitude))*COS(RADIANS(StarDeclination))*COS(RADIANS(HourAngle*15))))</f>
        <v>58.000000000000007</v>
      </c>
      <c r="AE67" s="103">
        <f>DEGREES(ATAN(SIN(RADIANS(HourAngle*15))/(SIN(RADIANS(Latitude))*COS(RADIANS(HourAngle*15))-COS(RADIANS(Latitude))*TAN(RADIANS(StarDeclination)))))</f>
        <v>0</v>
      </c>
    </row>
    <row r="68" spans="1:31" x14ac:dyDescent="0.25">
      <c r="H68" s="86"/>
      <c r="I68" s="8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</row>
    <row r="69" spans="1:31" x14ac:dyDescent="0.25"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</row>
    <row r="70" spans="1:31" x14ac:dyDescent="0.25"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</row>
    <row r="71" spans="1:31" x14ac:dyDescent="0.25"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</row>
    <row r="72" spans="1:31" x14ac:dyDescent="0.25"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</row>
    <row r="73" spans="1:31" x14ac:dyDescent="0.25"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</row>
    <row r="74" spans="1:31" x14ac:dyDescent="0.25"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</row>
    <row r="75" spans="1:31" x14ac:dyDescent="0.25">
      <c r="A75" s="104"/>
      <c r="B75" s="104"/>
      <c r="C75" s="85"/>
      <c r="D75" s="59"/>
      <c r="E75" s="76"/>
      <c r="F75" s="66"/>
      <c r="G75" s="76"/>
      <c r="H75" s="76"/>
      <c r="I75" s="76"/>
      <c r="J75" s="66"/>
      <c r="K75" s="66"/>
      <c r="L75" s="66"/>
    </row>
    <row r="76" spans="1:31" x14ac:dyDescent="0.25">
      <c r="A76" s="104"/>
      <c r="B76" s="104"/>
      <c r="C76" s="85"/>
      <c r="D76" s="59"/>
      <c r="E76" s="76"/>
      <c r="F76" s="66"/>
      <c r="G76" s="76"/>
      <c r="H76" s="76"/>
      <c r="I76" s="76"/>
      <c r="J76" s="66"/>
      <c r="K76" s="66"/>
      <c r="L76" s="66"/>
    </row>
  </sheetData>
  <autoFilter ref="A5:AE5" xr:uid="{FF6B11A5-D41B-44B1-BA29-61BC1B03A20F}">
    <sortState xmlns:xlrd2="http://schemas.microsoft.com/office/spreadsheetml/2017/richdata2" ref="A6:AE65">
      <sortCondition ref="C5"/>
    </sortState>
  </autoFilter>
  <mergeCells count="17">
    <mergeCell ref="Z3:AC3"/>
    <mergeCell ref="Z4:AA4"/>
    <mergeCell ref="AB4:AC4"/>
    <mergeCell ref="S3:S4"/>
    <mergeCell ref="AD4:AE4"/>
    <mergeCell ref="C1:D1"/>
    <mergeCell ref="U1:Y1"/>
    <mergeCell ref="AD1:AE1"/>
    <mergeCell ref="C2:D2"/>
    <mergeCell ref="U2:Y2"/>
    <mergeCell ref="E3:G3"/>
    <mergeCell ref="H3:I3"/>
    <mergeCell ref="J3:M3"/>
    <mergeCell ref="N3:O3"/>
    <mergeCell ref="P3:R3"/>
    <mergeCell ref="U3:V3"/>
    <mergeCell ref="W3:Y3"/>
  </mergeCells>
  <conditionalFormatting sqref="F13 E26 F40 E54 E58">
    <cfRule type="cellIs" dxfId="14" priority="22" operator="equal">
      <formula>"S"</formula>
    </cfRule>
    <cfRule type="cellIs" dxfId="13" priority="23" operator="equal">
      <formula>"N"</formula>
    </cfRule>
  </conditionalFormatting>
  <conditionalFormatting sqref="J6:J12 J75:J76">
    <cfRule type="cellIs" dxfId="12" priority="24" operator="equal">
      <formula>"S"</formula>
    </cfRule>
    <cfRule type="cellIs" dxfId="11" priority="25" operator="equal">
      <formula>"N"</formula>
    </cfRule>
  </conditionalFormatting>
  <conditionalFormatting sqref="J14:J65">
    <cfRule type="cellIs" dxfId="10" priority="14" operator="equal">
      <formula>"S"</formula>
    </cfRule>
    <cfRule type="cellIs" dxfId="9" priority="15" operator="equal">
      <formula>"N"</formula>
    </cfRule>
  </conditionalFormatting>
  <conditionalFormatting sqref="N6:R6 T6:AD6">
    <cfRule type="cellIs" dxfId="8" priority="12" operator="equal">
      <formula>"not vis"</formula>
    </cfRule>
    <cfRule type="cellIs" dxfId="7" priority="13" operator="equal">
      <formula>"circum"</formula>
    </cfRule>
  </conditionalFormatting>
  <conditionalFormatting sqref="N7:AD74">
    <cfRule type="cellIs" dxfId="6" priority="2" operator="equal">
      <formula>"not vis"</formula>
    </cfRule>
    <cfRule type="cellIs" dxfId="5" priority="3" operator="equal">
      <formula>"circum"</formula>
    </cfRule>
  </conditionalFormatting>
  <conditionalFormatting sqref="AI13:AL13">
    <cfRule type="cellIs" dxfId="4" priority="6" operator="equal">
      <formula>"not vis"</formula>
    </cfRule>
    <cfRule type="cellIs" dxfId="3" priority="7" operator="equal">
      <formula>"circum"</formula>
    </cfRule>
  </conditionalFormatting>
  <conditionalFormatting sqref="AI5:AN12">
    <cfRule type="cellIs" dxfId="2" priority="4" operator="equal">
      <formula>"not vis"</formula>
    </cfRule>
    <cfRule type="cellIs" dxfId="1" priority="5" operator="equal">
      <formula>"circum"</formula>
    </cfRule>
  </conditionalFormatting>
  <conditionalFormatting sqref="M6:M65">
    <cfRule type="cellIs" dxfId="0" priority="1" operator="between">
      <formula>-23.44</formula>
      <formula>23.44</formula>
    </cfRule>
  </conditionalFormatting>
  <pageMargins left="0.70866141732283472" right="0.55118110236220474" top="0.98425196850393704" bottom="0.9055118110236221" header="0.23622047244094491" footer="0.27559055118110237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Nav Stars 2020.0</vt:lpstr>
      <vt:lpstr>'Nav Stars 2020.0'!Druckbereich</vt:lpstr>
      <vt:lpstr>HourAngle</vt:lpstr>
      <vt:lpstr>Latitude</vt:lpstr>
      <vt:lpstr>StarAltitude</vt:lpstr>
      <vt:lpstr>StarDeclination</vt:lpstr>
      <vt:lpstr>'Nav Stars 2020.0'!Stars_1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 Pichto</dc:creator>
  <cp:lastModifiedBy>Alexander Becker</cp:lastModifiedBy>
  <cp:lastPrinted>2024-02-20T09:47:19Z</cp:lastPrinted>
  <dcterms:created xsi:type="dcterms:W3CDTF">2021-01-02T23:29:45Z</dcterms:created>
  <dcterms:modified xsi:type="dcterms:W3CDTF">2024-02-20T09:47:34Z</dcterms:modified>
</cp:coreProperties>
</file>